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lavio.oliveira\Downloads\"/>
    </mc:Choice>
  </mc:AlternateContent>
  <bookViews>
    <workbookView xWindow="0" yWindow="0" windowWidth="28800" windowHeight="12300"/>
  </bookViews>
  <sheets>
    <sheet name="Valor Máximo Aceitável" sheetId="6" r:id="rId1"/>
    <sheet name="Auxiliar Adm." sheetId="1" r:id="rId2"/>
    <sheet name="Analista Adm." sheetId="8" r:id="rId3"/>
    <sheet name="Uniformes" sheetId="2" r:id="rId4"/>
    <sheet name="Equipamento" sheetId="9" r:id="rId5"/>
  </sheets>
  <definedNames>
    <definedName name="_xlnm.Print_Area" localSheetId="2">'Analista Adm.'!$A$1:$J$116</definedName>
    <definedName name="_xlnm.Print_Area" localSheetId="1">'Auxiliar Adm.'!$A$1:$J$116</definedName>
    <definedName name="_xlnm.Print_Area" localSheetId="4">Equipamento!$A$1:$F$8</definedName>
    <definedName name="_xlnm.Print_Area" localSheetId="3">Uniformes!$A$1:$F$12</definedName>
    <definedName name="_xlnm.Print_Area" localSheetId="0">'Valor Máximo Aceitável'!$A$1:$H$16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8" l="1"/>
  <c r="H44" i="8" l="1"/>
  <c r="E6" i="9"/>
  <c r="E5" i="9"/>
  <c r="E3" i="9"/>
  <c r="E4" i="9" s="1"/>
  <c r="E7" i="9" s="1"/>
  <c r="H100" i="8"/>
  <c r="H77" i="8"/>
  <c r="H71" i="8"/>
  <c r="H64" i="8"/>
  <c r="H63" i="8"/>
  <c r="H62" i="8"/>
  <c r="H46" i="8"/>
  <c r="G45" i="8"/>
  <c r="H35" i="8"/>
  <c r="H41" i="8" s="1"/>
  <c r="H29" i="8"/>
  <c r="H30" i="8" s="1"/>
  <c r="H28" i="8"/>
  <c r="H22" i="8"/>
  <c r="H24" i="8" s="1"/>
  <c r="G8" i="8"/>
  <c r="G7" i="8"/>
  <c r="C5" i="8"/>
  <c r="A3" i="8"/>
  <c r="H71" i="1"/>
  <c r="H64" i="1"/>
  <c r="H51" i="8" l="1"/>
  <c r="H57" i="8" s="1"/>
  <c r="H92" i="8"/>
  <c r="H92" i="1"/>
  <c r="I76" i="8"/>
  <c r="I66" i="8"/>
  <c r="I75" i="8"/>
  <c r="I74" i="8"/>
  <c r="I72" i="8"/>
  <c r="I73" i="8"/>
  <c r="I62" i="8"/>
  <c r="I29" i="8"/>
  <c r="I28" i="8"/>
  <c r="I30" i="8" s="1"/>
  <c r="H55" i="8" s="1"/>
  <c r="H109" i="8"/>
  <c r="I80" i="8"/>
  <c r="H81" i="8" s="1"/>
  <c r="H86" i="8" s="1"/>
  <c r="I63" i="8"/>
  <c r="H65" i="8"/>
  <c r="I65" i="8" s="1"/>
  <c r="I71" i="8"/>
  <c r="I64" i="8"/>
  <c r="I34" i="8" l="1"/>
  <c r="I38" i="8"/>
  <c r="I39" i="8"/>
  <c r="I36" i="8"/>
  <c r="I77" i="8"/>
  <c r="H85" i="8" s="1"/>
  <c r="H87" i="8" s="1"/>
  <c r="H112" i="8" s="1"/>
  <c r="I40" i="8"/>
  <c r="H67" i="8"/>
  <c r="H111" i="8" s="1"/>
  <c r="I37" i="8"/>
  <c r="I35" i="8"/>
  <c r="I33" i="8"/>
  <c r="I41" i="8" l="1"/>
  <c r="H56" i="8" s="1"/>
  <c r="H58" i="8" s="1"/>
  <c r="H110" i="8" s="1"/>
  <c r="G8" i="1" l="1"/>
  <c r="G7" i="1"/>
  <c r="C5" i="1"/>
  <c r="A3" i="1"/>
  <c r="E13" i="6" l="1"/>
  <c r="H29" i="1" l="1"/>
  <c r="E8" i="2" l="1"/>
  <c r="E4" i="2"/>
  <c r="E5" i="2"/>
  <c r="E6" i="2"/>
  <c r="E7" i="2"/>
  <c r="E3" i="2"/>
  <c r="H46" i="1"/>
  <c r="E9" i="2" l="1"/>
  <c r="H22" i="1"/>
  <c r="G45" i="1" s="1"/>
  <c r="H44" i="1" s="1"/>
  <c r="E10" i="2" l="1"/>
  <c r="E11" i="2" s="1"/>
  <c r="H91" i="8" s="1"/>
  <c r="H94" i="8" s="1"/>
  <c r="H113" i="8" s="1"/>
  <c r="H114" i="8" s="1"/>
  <c r="H100" i="1"/>
  <c r="H62" i="1"/>
  <c r="I98" i="8" l="1"/>
  <c r="I99" i="8" s="1"/>
  <c r="H77" i="1"/>
  <c r="H63" i="1"/>
  <c r="I103" i="8" l="1"/>
  <c r="I101" i="8"/>
  <c r="I104" i="8"/>
  <c r="I102" i="8"/>
  <c r="H91" i="1"/>
  <c r="H35" i="1"/>
  <c r="H28" i="1"/>
  <c r="I100" i="8" l="1"/>
  <c r="I105" i="8" s="1"/>
  <c r="H115" i="8" s="1"/>
  <c r="H116" i="8" s="1"/>
  <c r="F14" i="6" s="1"/>
  <c r="G14" i="6" s="1"/>
  <c r="H14" i="6" s="1"/>
  <c r="H41" i="1"/>
  <c r="H65" i="1" s="1"/>
  <c r="H51" i="1"/>
  <c r="H57" i="1" s="1"/>
  <c r="H24" i="1"/>
  <c r="H30" i="1"/>
  <c r="I28" i="1" l="1"/>
  <c r="I29" i="1"/>
  <c r="I65" i="1"/>
  <c r="I64" i="1"/>
  <c r="I72" i="1"/>
  <c r="I75" i="1"/>
  <c r="I73" i="1"/>
  <c r="I71" i="1"/>
  <c r="I74" i="1"/>
  <c r="I76" i="1"/>
  <c r="I62" i="1"/>
  <c r="I63" i="1"/>
  <c r="I66" i="1"/>
  <c r="I80" i="1"/>
  <c r="H81" i="1" s="1"/>
  <c r="H86" i="1" s="1"/>
  <c r="H109" i="1"/>
  <c r="I30" i="1" l="1"/>
  <c r="H55" i="1" s="1"/>
  <c r="H67" i="1"/>
  <c r="H111" i="1" s="1"/>
  <c r="I77" i="1"/>
  <c r="H85" i="1" s="1"/>
  <c r="H87" i="1" s="1"/>
  <c r="H112" i="1" s="1"/>
  <c r="I36" i="1" l="1"/>
  <c r="I33" i="1"/>
  <c r="I35" i="1"/>
  <c r="I37" i="1"/>
  <c r="I38" i="1"/>
  <c r="I39" i="1"/>
  <c r="I40" i="1"/>
  <c r="I34" i="1"/>
  <c r="I41" i="1" l="1"/>
  <c r="H56" i="1" s="1"/>
  <c r="H58" i="1" s="1"/>
  <c r="H110" i="1" s="1"/>
  <c r="H94" i="1" l="1"/>
  <c r="H113" i="1" s="1"/>
  <c r="H114" i="1" l="1"/>
  <c r="I98" i="1" l="1"/>
  <c r="I99" i="1" l="1"/>
  <c r="I104" i="1" s="1"/>
  <c r="I101" i="1" l="1"/>
  <c r="I103" i="1"/>
  <c r="I102" i="1"/>
  <c r="I100" i="1" l="1"/>
  <c r="I105" i="1" s="1"/>
  <c r="H115" i="1" s="1"/>
  <c r="H116" i="1" s="1"/>
  <c r="F13" i="6" l="1"/>
  <c r="G13" i="6" s="1"/>
  <c r="G15" i="6" s="1"/>
  <c r="H13" i="6" l="1"/>
  <c r="H15" i="6" s="1"/>
</calcChain>
</file>

<file path=xl/sharedStrings.xml><?xml version="1.0" encoding="utf-8"?>
<sst xmlns="http://schemas.openxmlformats.org/spreadsheetml/2006/main" count="565" uniqueCount="225">
  <si>
    <t>Planilha de Custos e Formação de Preços</t>
  </si>
  <si>
    <t>Processo nº:</t>
  </si>
  <si>
    <t>A</t>
  </si>
  <si>
    <t>B</t>
  </si>
  <si>
    <t>C</t>
  </si>
  <si>
    <t>D</t>
  </si>
  <si>
    <t>Acordo, Convenção ou Sentença em Dissídio Coletivo</t>
  </si>
  <si>
    <t>Nº de Meses da Execução Contratual</t>
  </si>
  <si>
    <t>MÃO DE OBRA</t>
  </si>
  <si>
    <t>MÃO DE OBRA VINCULADA À EXECUÇÃO CONTRATUAL</t>
  </si>
  <si>
    <t>INFOMAÇÕES E DADOS PARA CÁLCULO</t>
  </si>
  <si>
    <t>Informar qual a CCT Base e o Ano</t>
  </si>
  <si>
    <t>Informar o nº de meses de execução contratual de acordo com o TR</t>
  </si>
  <si>
    <t>Dados complementares para a composição de custo referente à Mão de Obra</t>
  </si>
  <si>
    <t>Tipo de Serviço</t>
  </si>
  <si>
    <t>Classificação Brasileira de Ocupações</t>
  </si>
  <si>
    <t>Salário Normativo da Categoria Profissional</t>
  </si>
  <si>
    <t>Categoria Profissional</t>
  </si>
  <si>
    <t>Data Base da Categoria</t>
  </si>
  <si>
    <t>MÓDULO 01 - COMPOSIÇÃO DA REMUNERAÇÃO</t>
  </si>
  <si>
    <t>Composição da Remuneração</t>
  </si>
  <si>
    <t>E</t>
  </si>
  <si>
    <t>F</t>
  </si>
  <si>
    <t>Salário Base</t>
  </si>
  <si>
    <t>G</t>
  </si>
  <si>
    <t>Outros (Especificar)</t>
  </si>
  <si>
    <t>Sim/Não</t>
  </si>
  <si>
    <t>Valor (R$)</t>
  </si>
  <si>
    <t>MÓDULO 02 - ENCARGOS E BENEFÍCIOS ANUAIS MENSAIS E DIÁRIOS</t>
  </si>
  <si>
    <t>2.1</t>
  </si>
  <si>
    <t>Submódulo 2.1 - 13º Salário e Adicional de Férias</t>
  </si>
  <si>
    <t>(%)</t>
  </si>
  <si>
    <t>13º Salário</t>
  </si>
  <si>
    <t>Adicional de Férias</t>
  </si>
  <si>
    <t>Total do Submódulo 2.1</t>
  </si>
  <si>
    <t>2.2</t>
  </si>
  <si>
    <t>Submódulo 2.2 - GPS, FGTS e outras contribuições</t>
  </si>
  <si>
    <t>INSS</t>
  </si>
  <si>
    <t>Salário Educação</t>
  </si>
  <si>
    <t>Seguro Acidente do Trabalho (RATxFAP)</t>
  </si>
  <si>
    <t>RAT</t>
  </si>
  <si>
    <t>FAT</t>
  </si>
  <si>
    <t>SESC ou SESI</t>
  </si>
  <si>
    <t>SENAI ou SENAC</t>
  </si>
  <si>
    <t>SEBRAE</t>
  </si>
  <si>
    <t>INCRA</t>
  </si>
  <si>
    <t>H</t>
  </si>
  <si>
    <t>FGTS</t>
  </si>
  <si>
    <t>Total do Submódulo 2.2</t>
  </si>
  <si>
    <t>2.3</t>
  </si>
  <si>
    <t>Submódulo 2.3 - Benefícios Mensais e Diários</t>
  </si>
  <si>
    <t>Transporte</t>
  </si>
  <si>
    <t>Passagens</t>
  </si>
  <si>
    <t>Dias</t>
  </si>
  <si>
    <t>Desconto</t>
  </si>
  <si>
    <t>Auxílio Refeição/Alimentação</t>
  </si>
  <si>
    <t>Seguro de Vida, Invalidez e Funeral</t>
  </si>
  <si>
    <t>Total do Submódulo 2.3</t>
  </si>
  <si>
    <t>QUADRO RESUMO DO MÓDULO 02 - ENCARGOS E BENEFÍCIOS ANUAIS MENSAIS E DIÁRIOS</t>
  </si>
  <si>
    <t>Encargos e Benefícios Anuais, Mensais e Diários</t>
  </si>
  <si>
    <t>13º (décimo terceiro) Salário e Adicional de Férias</t>
  </si>
  <si>
    <t>GPS, FGTS e outras contribuições</t>
  </si>
  <si>
    <t>Benefícios Mensais e Diários</t>
  </si>
  <si>
    <t>MÓDULO 03 - PROVISÃO PARA RESCISÃO</t>
  </si>
  <si>
    <t>Provisão para Rescisão</t>
  </si>
  <si>
    <t>Aviso Prévio Indenizado</t>
  </si>
  <si>
    <t>Incidência do FGTS sobre o Aviso Prévio Indenizado</t>
  </si>
  <si>
    <t>Aviso Prévio Trabalhado</t>
  </si>
  <si>
    <t>Incidência dos encargos do submódulo 2.2 sobre o Aviso Prévio Trabalhado</t>
  </si>
  <si>
    <t>Multa do FGTS e contribuição social sobre o Aviso Prévio Trabalhado</t>
  </si>
  <si>
    <t>Soma dos Itens A a F</t>
  </si>
  <si>
    <t>(%) :</t>
  </si>
  <si>
    <t>MÓDULO 04 - CUSTO DE REPOSIÇÃO DO PROFISSIONAL AUSENTE</t>
  </si>
  <si>
    <t>4.1</t>
  </si>
  <si>
    <t>Ausências Legais</t>
  </si>
  <si>
    <t>Substituto na Cobertura de Férias</t>
  </si>
  <si>
    <t>Substituto na Cobertura das Ausências Legais</t>
  </si>
  <si>
    <t>Substituto na Cobertura das Ausências por Acidente de Trabalho</t>
  </si>
  <si>
    <t>Substituto na Cobertura de Outras Ausências (Especificar)</t>
  </si>
  <si>
    <t>Submódulo 4.1 - Ausências Legais</t>
  </si>
  <si>
    <t>Total do Módulo 03</t>
  </si>
  <si>
    <t>Total do Módulo 01</t>
  </si>
  <si>
    <t>Total do Módulo 02</t>
  </si>
  <si>
    <t>Total do Submódulo 4.1</t>
  </si>
  <si>
    <t>Substituto na Cobertura de Auxílio Doença</t>
  </si>
  <si>
    <t>4.2</t>
  </si>
  <si>
    <t>Substituto na Intrajornada</t>
  </si>
  <si>
    <t>Substituto no Intervalo para Repouso ou Alimentação</t>
  </si>
  <si>
    <t>Submódulo 4.2 - Substituto na Intrajornada</t>
  </si>
  <si>
    <t>Total do Submódulo 4.2</t>
  </si>
  <si>
    <t>QUADRO RESUMO DO MÓDULO 04 - CUSTO DE REPOSIÇÃO DO PROFISSIONAL AUSENTE</t>
  </si>
  <si>
    <t>Insumos Diversos</t>
  </si>
  <si>
    <t>Uniformes (custo mensal por empregado)</t>
  </si>
  <si>
    <t>Equipamentos (custo mensal por empregado)</t>
  </si>
  <si>
    <t>MÓDULO 6: CUSTOS INDIRETOS, TRIBUTOS E LUCRO</t>
  </si>
  <si>
    <t>Custos Indiretos, Tributos e Lucro</t>
  </si>
  <si>
    <t>Custos indiretos</t>
  </si>
  <si>
    <t>Lucro</t>
  </si>
  <si>
    <t>Tributos</t>
  </si>
  <si>
    <t>C.1</t>
  </si>
  <si>
    <t>Tributos Federais</t>
  </si>
  <si>
    <t>PIS</t>
  </si>
  <si>
    <t>C.2</t>
  </si>
  <si>
    <t>COFINS</t>
  </si>
  <si>
    <t>C.3</t>
  </si>
  <si>
    <t>Tibutos Municipais</t>
  </si>
  <si>
    <t>ISS</t>
  </si>
  <si>
    <t>C.4</t>
  </si>
  <si>
    <t>Outros Tributos</t>
  </si>
  <si>
    <t>QUADRO RESUMO DO CUSTO POR EMPREGADO</t>
  </si>
  <si>
    <t>Módulo 1 - Composição da Remuneração</t>
  </si>
  <si>
    <t>Módulo 2 - Encargos e Benefícios Anuais, Mensais e Diários</t>
  </si>
  <si>
    <t>Módulo 3 - Provisão para rescisão</t>
  </si>
  <si>
    <t>Módulo 4 – Custo de Reposição do Profissional Ausente</t>
  </si>
  <si>
    <t>Módulo 5 – Insumos Diversos</t>
  </si>
  <si>
    <t>SUBTOTAL (A+B+C+D+E)</t>
  </si>
  <si>
    <t>Módulo 6 – Custos indiretos, tributos e lucro</t>
  </si>
  <si>
    <t>VALOR TOTAL POR EMPREGADO</t>
  </si>
  <si>
    <t>Total do Módulo 05</t>
  </si>
  <si>
    <t>Total do Módulo 04</t>
  </si>
  <si>
    <t>MÓDULO 05 - INSUMOS DIVERSOS</t>
  </si>
  <si>
    <t>Total Módulo 06</t>
  </si>
  <si>
    <t>Mão-de-obra vinculada à execução contratual (valor por empregado)</t>
  </si>
  <si>
    <t>UNIFORMES</t>
  </si>
  <si>
    <t>Descrição</t>
  </si>
  <si>
    <t>Valor total</t>
  </si>
  <si>
    <t>Custo Mensal por Empregado</t>
  </si>
  <si>
    <t>Valor 1º Ano (R$)</t>
  </si>
  <si>
    <t>Total de meses de Contratação</t>
  </si>
  <si>
    <t>Valor Máximo Aceitável para os serviços de Limpeza</t>
  </si>
  <si>
    <t>Informar o Tipo de Serviço.</t>
  </si>
  <si>
    <t>Informar o CBO da Ocupação.</t>
  </si>
  <si>
    <t>Informar a Categoria Profissional.</t>
  </si>
  <si>
    <t>Informar o Salário Normativo na CCT.</t>
  </si>
  <si>
    <t>Informar Data Base da Categoria.</t>
  </si>
  <si>
    <t>Salário Base contido na CCT ou qualquer valor acima deste.</t>
  </si>
  <si>
    <t>Soma dos itens A e B.</t>
  </si>
  <si>
    <t>Soma dos Itens A a H.</t>
  </si>
  <si>
    <t>Inserir o valor por funcionário se houver.</t>
  </si>
  <si>
    <t>Soma dos Itens A a E.</t>
  </si>
  <si>
    <t>Amparo Social</t>
  </si>
  <si>
    <t>Soma dos itens 2.1 a 2.3.</t>
  </si>
  <si>
    <t>Apresentar Base de cálculo para o percentual indicado.</t>
  </si>
  <si>
    <t>Soma dos Itens 4.1 e 4.2.</t>
  </si>
  <si>
    <t>S</t>
  </si>
  <si>
    <t>Cálculo = Se houver, calcular o valor total dividir pela quantidade de meses do contrato, utilizando uma memória de cálculo em outra planilha.</t>
  </si>
  <si>
    <t>Soma dos Itens A a C.</t>
  </si>
  <si>
    <t>Soma dos Itens A a E + F.</t>
  </si>
  <si>
    <t>Custo de Reposição de Profissionais Ausentes.</t>
  </si>
  <si>
    <t>Especificação</t>
  </si>
  <si>
    <t>Item</t>
  </si>
  <si>
    <t>Valor Un. (R$)</t>
  </si>
  <si>
    <t>Crachá</t>
  </si>
  <si>
    <t>Valor Total</t>
  </si>
  <si>
    <t>Valor Mensal (R$)</t>
  </si>
  <si>
    <t>CATSER</t>
  </si>
  <si>
    <t>Valor Máximo Aceitável</t>
  </si>
  <si>
    <t>Valor Anual (R$)</t>
  </si>
  <si>
    <t>Quantidade de Postos</t>
  </si>
  <si>
    <t>Meses de Execução Contratual</t>
  </si>
  <si>
    <t>Valor (Posto/Mês)</t>
  </si>
  <si>
    <t>Apoio Administrativo</t>
  </si>
  <si>
    <t>Qt. Anual</t>
  </si>
  <si>
    <t>Sapato social, preto, couro</t>
  </si>
  <si>
    <t>.</t>
  </si>
  <si>
    <t>Em atenção ao disposto no Artigo 9º da Instrução Normativa SEGES/ME nº 65/2021, o item 2.9 do Anexo V da IN SEGES/MPOG nº 05/2017, e artigos 4º e 5º da Portaria SEGES/SEDGG/ME nº 21.262/2020, foi elaborada a presente planilha para identificação dos valores máximos aceitáveis para a contratação dos serviços de apoio administrativo para a SEMS/TO. Para os cálculos realizados foram considerados a Convenção Coletiva de Trabalho firmada entre o Sindicato dos Trabalhadores em Empresas de Asseio, Conservação Ambiental e Pública do Estado do Tocantins e o Sindicato das Empresas de Asseio, Conservação, Limpeza Urbana e Terceirização de Mão-de-Obra do Estado do Tocantins, registrada sob o número TO000012/2026; A legislação sobre o tema; e demais orientação aplicáveis ao caso.</t>
  </si>
  <si>
    <t>25026.000357/2026-78</t>
  </si>
  <si>
    <t>TO000012/2026</t>
  </si>
  <si>
    <t>Auxiliar Administrativo</t>
  </si>
  <si>
    <t>Valor de amparo social previsto no Contrato nº 110/2025.</t>
  </si>
  <si>
    <t>Cálculo = Anexo XII da IN 5/2017: Para os órgãos que trabalham com Conta Vinculada, a Multa do FGTS deve ser igual a 4%.</t>
  </si>
  <si>
    <t>Cálculo = 1/12 (H28) x Remuneração (H24).</t>
  </si>
  <si>
    <t>Cálculo = 1 salário + 1/3 referente ao Adicional de Férias (4/3) dividido por 12 (H29) x Remuneração (H24).</t>
  </si>
  <si>
    <t>4110-05</t>
  </si>
  <si>
    <t>Cálculo = Percentual Legal de 20% (H33) x (Total da Remuneração (H24) + Total do Submódulo 2.1 (I30)).</t>
  </si>
  <si>
    <t>Cálculo = Percentual Legal de 2,50% (H34) x (Total da Remuneração (H24) + Total do Submódulo 2.1 (I33)).</t>
  </si>
  <si>
    <t>Cálculo = Multiplicação dos Fatores RAT x FAT - Valor que poderá ser no máximo de 6% (H35) x (Total da Remuneração (H24) + Total do Submódulo 2.1 (I30)).</t>
  </si>
  <si>
    <t>Cálculo = Percentual Legal de 1,50% (H36) x (Total da Remuneração (H24) + Total do Submódulo 2.1 (I30)).</t>
  </si>
  <si>
    <t>Cálculo = Percentual Legal de 1,00% (H37) x (Total da Remuneração (H24) + Total do Submódulo 2.1 (I30)).</t>
  </si>
  <si>
    <t>Cálculo = Percentual Legal de 0,60% (H38) x (Total da Remuneração (H24) + Total do Submódulo 2.1 (I30)).</t>
  </si>
  <si>
    <t>Cálculo = Percentual Legal de 0,20% (H39) x (Total da Remuneração (H24) + Total do Submódulo 2.1 (I30)).</t>
  </si>
  <si>
    <t>Cálculo = Percentual Legal de 8,00% (H40) x (Total da Remuneração (H24) + Total do Submódulo 2.1 (I30)).</t>
  </si>
  <si>
    <t>Caso não seja previsto Auxílio Transporte, marcar a opção "N" no Campo C45.</t>
  </si>
  <si>
    <t>Cálculo = Valor Unitário da Passagem (D45) x Quant. (E45) x Total de Dias (F45) - Desconto Legal (G45) de 6% do Salário Base (H22).</t>
  </si>
  <si>
    <t>Caso não seja previsto Auxílio Alimentaçõ/Refeição, marcar a opção "N" no Campo D47.</t>
  </si>
  <si>
    <t>Cálculo = Valor Total do Vale (E47) - Desconto percentual (verificar se há ou não desconto na CCT e aplicar).</t>
  </si>
  <si>
    <t>Soma do total do Submódulo 2.1, extraído do campo I30.</t>
  </si>
  <si>
    <t>Soma do total do Submódulo 2.2, extraído do campo I41.</t>
  </si>
  <si>
    <t>Soma do total do Submódulo 2.3, extraído do campo H51.</t>
  </si>
  <si>
    <t>Cálculo = Percentual indicado de trabalhadores demitidos com aviso prévio indenizado (G62) * Percentual de 1/12 (H62) x Total da Remuneração (H24).</t>
  </si>
  <si>
    <t>Cálculo = Percentual de 8% x Percentual valor previsto para API (H62) x Total da Remuneração (H24).</t>
  </si>
  <si>
    <t>Cálculo = ((1/30)*7)/12 = Percentual de 1,94% (H65) x Total da Remuneração (H24) Total zerado em razão da previsão de 100% de ocorrência do aviso prévio indenizado.</t>
  </si>
  <si>
    <t>Cálculo = Percentual do Submódulo 2.2 (H41) x Percentual do APT (H65) x Total da Remuneração (H24).</t>
  </si>
  <si>
    <t>Cálculo = (Percentual de 1/12 (referente ao aprovisionamento mensal das férias do ferista) + Percentual de 1/12 (referente ao aprovisionamento mensal das 13º salário))/12 (meses do contrato) (H71) x Total da Remuneração (H24).</t>
  </si>
  <si>
    <t>Cálculo = Percentual indicado, conforme CCT (H72) x Total da Remuneração (H24).</t>
  </si>
  <si>
    <t>Cálculo = Percentual indicado, conforme CCT (H73) x Total da Remuneração (H24).</t>
  </si>
  <si>
    <t>Cálculo = Percentual indicado, conforme CCT (H74) x Total da Remuneração (H24).</t>
  </si>
  <si>
    <t>Cálculo = Percentual indicado, conforme CCT (H75) x Total da Remuneração (H24).</t>
  </si>
  <si>
    <t>Substituto na Cobertura de Licença-Paternidade/Maternidade</t>
  </si>
  <si>
    <t>Soma dos Itens A a F.</t>
  </si>
  <si>
    <t>Soma Total do Submódulo 4.1 extraída do Campo I77.</t>
  </si>
  <si>
    <t>Soma Total do Submódulo 4.2 extraída do Campo H81.</t>
  </si>
  <si>
    <t>Cálculo = % (H98) x Módulo 1 a 5 (H114).</t>
  </si>
  <si>
    <t>Cálculo = % (H99) x (Módulo 1 a 5 (H114) + Custos Indiretos (I98)).</t>
  </si>
  <si>
    <t>Cálculo = Soma dos Tributos (I101 a I103).</t>
  </si>
  <si>
    <t>Cálculo = % (H101) x ((Módulo 1 a 5 (H114) + Custos Indiretos (I98) + Lucro (I99)) / (1 - Percentual de Tributos (H100))).</t>
  </si>
  <si>
    <t>Cálculo = % (H102) x ((Módulo 1 a 5 (H114) + Custos Indiretos (I98) + Lucro (I99)) / (1 - Percentual de Tributos (H100))).</t>
  </si>
  <si>
    <t>Cálculo = % (H103) x ((Módulo 1 a 5 (H114) + Custos Indiretos (I98) + Lucro (I99)) / (1 - Percentual de Tributos (H100))).</t>
  </si>
  <si>
    <t>Cálculo = Soma do Módulo 1 (H24).</t>
  </si>
  <si>
    <t>Cálculo = Soma do Módulo 2 (H58).</t>
  </si>
  <si>
    <t>Cálculo = Soma do Módulo 3 (H67).</t>
  </si>
  <si>
    <t>Cálculo = Soma do Módulo 4 (H87).</t>
  </si>
  <si>
    <t>Cálculo = Soma do Módulo 5 (H94).</t>
  </si>
  <si>
    <t>Cálculo = Soma do Módulo 6 (H105).</t>
  </si>
  <si>
    <t>Camisa Material: 100% Algodão, Tipo: Polo, Modelo Manga: Curta, Tipo Gola: Pólo , Cor: Escura (pref. Preto, cinza, azul ou verde).</t>
  </si>
  <si>
    <t>Calça Material: 100% Algodão, Quantidade Bolsos: 4, Tipo Bolso: 2 Frontais Faca E 2 Traseiros Chapados, Tipo Cós: Fechamento Frontal Com Zíper E Botão , Cor: Escura, Características Adicionais: Com Passadores Para Cinto.</t>
  </si>
  <si>
    <t>Meia, Material: 70% Algodao 25% Poliamida E 5% Elastodieno, Cor: Preta, Tamanho: Único, Características Adicionais: Cano Médio.</t>
  </si>
  <si>
    <t>Cinto Vestuário Material: Couro , Cor: Preto/Marrom , Material Fivela: Metal Prateado , Tamanho: Grande , Características Adicionais: Dupla Face</t>
  </si>
  <si>
    <t>EQUIPAMENTO</t>
  </si>
  <si>
    <t>Relógio Ponto Mostrador: Digital , Tipo: Biométrico , Características Adicionais: Teclas Em Padrão Telefônico , Alimentação: 110/200</t>
  </si>
  <si>
    <t>Total de empregados</t>
  </si>
  <si>
    <t>Analista Administrativo</t>
  </si>
  <si>
    <t>2521-05</t>
  </si>
  <si>
    <t>Apoio Administrativo - Auxiliar Administrativo</t>
  </si>
  <si>
    <t>Apoio Administrativo - Analsita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</si>
</sst>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-&quot;R$ &quot;* #,##0.00_-;&quot;-R$ &quot;* #,##0.00_-;_-&quot;R$ &quot;* \-??_-;_-@_-"/>
    <numFmt numFmtId="166" formatCode="_(* #,##0.00_);_(* \(#,##0.00\);_(* \-??_);_(@_)"/>
    <numFmt numFmtId="167" formatCode="#,##0.00\ ;\-#,##0.00\ ;&quot; -&quot;#\ ;@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FFFFFF"/>
      <name val="Calibri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rgb="FFFF99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6" fillId="4" borderId="0" applyBorder="0" applyAlignment="0" applyProtection="0"/>
    <xf numFmtId="9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ill="0" applyBorder="0" applyAlignment="0" applyProtection="0"/>
    <xf numFmtId="166" fontId="7" fillId="0" borderId="0" applyFill="0" applyBorder="0" applyAlignment="0" applyProtection="0"/>
    <xf numFmtId="9" fontId="7" fillId="0" borderId="0" applyFill="0" applyBorder="0" applyAlignment="0" applyProtection="0"/>
    <xf numFmtId="0" fontId="7" fillId="0" borderId="0"/>
    <xf numFmtId="167" fontId="5" fillId="0" borderId="0"/>
    <xf numFmtId="44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2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vertical="center"/>
    </xf>
    <xf numFmtId="10" fontId="4" fillId="0" borderId="4" xfId="0" applyNumberFormat="1" applyFont="1" applyBorder="1" applyAlignment="1">
      <alignment vertical="center"/>
    </xf>
    <xf numFmtId="10" fontId="4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0" fontId="4" fillId="0" borderId="4" xfId="0" applyNumberFormat="1" applyFont="1" applyBorder="1" applyAlignment="1">
      <alignment horizontal="center" vertical="center"/>
    </xf>
    <xf numFmtId="10" fontId="4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0" fontId="4" fillId="0" borderId="5" xfId="1" applyNumberFormat="1" applyFont="1" applyBorder="1" applyAlignment="1">
      <alignment horizontal="center" vertical="center"/>
    </xf>
    <xf numFmtId="10" fontId="4" fillId="0" borderId="4" xfId="1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justify" vertical="justify" wrapText="1"/>
    </xf>
    <xf numFmtId="0" fontId="3" fillId="0" borderId="0" xfId="0" applyFont="1" applyAlignment="1">
      <alignment horizontal="justify" vertical="justify" wrapText="1"/>
    </xf>
    <xf numFmtId="0" fontId="2" fillId="2" borderId="0" xfId="0" applyFont="1" applyFill="1" applyAlignment="1" applyProtection="1">
      <alignment horizontal="justify" vertical="justify" wrapText="1"/>
      <protection locked="0"/>
    </xf>
    <xf numFmtId="0" fontId="2" fillId="3" borderId="0" xfId="0" applyFont="1" applyFill="1" applyAlignment="1" applyProtection="1">
      <alignment horizontal="justify" vertical="justify" wrapText="1"/>
      <protection locked="0"/>
    </xf>
    <xf numFmtId="0" fontId="5" fillId="2" borderId="0" xfId="0" applyFont="1" applyFill="1" applyAlignment="1" applyProtection="1">
      <alignment horizontal="justify" vertical="justify" wrapText="1"/>
      <protection locked="0"/>
    </xf>
    <xf numFmtId="4" fontId="5" fillId="2" borderId="0" xfId="0" applyNumberFormat="1" applyFont="1" applyFill="1" applyAlignment="1" applyProtection="1">
      <alignment horizontal="justify" vertical="justify" wrapText="1"/>
      <protection locked="0"/>
    </xf>
    <xf numFmtId="0" fontId="4" fillId="0" borderId="5" xfId="0" applyFont="1" applyBorder="1" applyAlignment="1">
      <alignment horizontal="right" vertical="center"/>
    </xf>
    <xf numFmtId="0" fontId="3" fillId="6" borderId="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justify" vertical="justify"/>
    </xf>
    <xf numFmtId="164" fontId="3" fillId="0" borderId="0" xfId="0" applyNumberFormat="1" applyFont="1" applyBorder="1"/>
    <xf numFmtId="0" fontId="3" fillId="0" borderId="0" xfId="0" applyFont="1" applyFill="1" applyBorder="1"/>
    <xf numFmtId="164" fontId="4" fillId="0" borderId="4" xfId="0" applyNumberFormat="1" applyFont="1" applyBorder="1"/>
    <xf numFmtId="164" fontId="4" fillId="0" borderId="22" xfId="0" applyNumberFormat="1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15" xfId="0" applyNumberFormat="1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 textRotation="90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3" fontId="4" fillId="0" borderId="4" xfId="16" applyNumberFormat="1" applyFont="1" applyBorder="1" applyAlignment="1">
      <alignment horizontal="center" vertical="center"/>
    </xf>
    <xf numFmtId="0" fontId="4" fillId="0" borderId="0" xfId="0" applyFont="1" applyAlignment="1">
      <alignment wrapText="1"/>
    </xf>
    <xf numFmtId="1" fontId="4" fillId="0" borderId="26" xfId="0" applyNumberFormat="1" applyFont="1" applyBorder="1" applyAlignment="1">
      <alignment vertical="center"/>
    </xf>
    <xf numFmtId="0" fontId="4" fillId="6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6" borderId="11" xfId="0" applyFont="1" applyFill="1" applyBorder="1" applyAlignment="1">
      <alignment horizontal="right"/>
    </xf>
    <xf numFmtId="0" fontId="3" fillId="6" borderId="12" xfId="0" applyFont="1" applyFill="1" applyBorder="1" applyAlignment="1">
      <alignment horizontal="right"/>
    </xf>
    <xf numFmtId="0" fontId="3" fillId="6" borderId="13" xfId="0" applyFont="1" applyFill="1" applyBorder="1" applyAlignment="1">
      <alignment horizontal="right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/>
    </xf>
    <xf numFmtId="3" fontId="4" fillId="0" borderId="4" xfId="16" applyNumberFormat="1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164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</cellXfs>
  <cellStyles count="17">
    <cellStyle name="Excel Built-in Normal" xfId="11"/>
    <cellStyle name="Moeda 2" xfId="8"/>
    <cellStyle name="Moeda 3" xfId="12"/>
    <cellStyle name="Moeda 4" xfId="13"/>
    <cellStyle name="Normal" xfId="0" builtinId="0"/>
    <cellStyle name="Normal 2" xfId="5"/>
    <cellStyle name="Normal 3" xfId="7"/>
    <cellStyle name="Normal 4" xfId="14"/>
    <cellStyle name="Normal 5" xfId="2"/>
    <cellStyle name="Porcentagem" xfId="1" builtinId="5"/>
    <cellStyle name="Porcentagem 2" xfId="10"/>
    <cellStyle name="Porcentagem 3" xfId="4"/>
    <cellStyle name="Separador de milhares 2" xfId="6"/>
    <cellStyle name="Separador de milhares 3" xfId="9"/>
    <cellStyle name="Texto Explicativo 2" xfId="3"/>
    <cellStyle name="Vírgula" xfId="16" builtinId="3"/>
    <cellStyle name="Vírgula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view="pageBreakPreview" zoomScaleNormal="100" zoomScaleSheetLayoutView="100" workbookViewId="0">
      <selection activeCell="D14" sqref="D14"/>
    </sheetView>
  </sheetViews>
  <sheetFormatPr defaultRowHeight="15" customHeight="1" x14ac:dyDescent="0.2"/>
  <cols>
    <col min="1" max="1" width="2.85546875" style="39" customWidth="1"/>
    <col min="2" max="2" width="31.42578125" style="39" customWidth="1"/>
    <col min="3" max="3" width="14.28515625" style="39" customWidth="1"/>
    <col min="4" max="4" width="17.140625" style="39" customWidth="1"/>
    <col min="5" max="5" width="19.85546875" style="39" customWidth="1"/>
    <col min="6" max="6" width="12" style="39" bestFit="1" customWidth="1"/>
    <col min="7" max="7" width="13.5703125" style="39" customWidth="1"/>
    <col min="8" max="8" width="14.7109375" style="39" bestFit="1" customWidth="1"/>
    <col min="9" max="16384" width="9.140625" style="39"/>
  </cols>
  <sheetData>
    <row r="1" spans="1:8" ht="15" customHeight="1" thickBot="1" x14ac:dyDescent="0.25">
      <c r="A1" s="84" t="s">
        <v>129</v>
      </c>
      <c r="B1" s="85"/>
      <c r="C1" s="85"/>
      <c r="D1" s="85"/>
      <c r="E1" s="85"/>
      <c r="F1" s="85"/>
      <c r="G1" s="85"/>
      <c r="H1" s="85"/>
    </row>
    <row r="2" spans="1:8" ht="15" customHeight="1" thickBot="1" x14ac:dyDescent="0.25">
      <c r="A2" s="84" t="s">
        <v>0</v>
      </c>
      <c r="B2" s="85"/>
      <c r="C2" s="85"/>
      <c r="D2" s="85"/>
      <c r="E2" s="85"/>
      <c r="F2" s="85"/>
      <c r="G2" s="85"/>
      <c r="H2" s="85"/>
    </row>
    <row r="3" spans="1:8" ht="75" customHeight="1" x14ac:dyDescent="0.2">
      <c r="A3" s="86" t="s">
        <v>165</v>
      </c>
      <c r="B3" s="86"/>
      <c r="C3" s="86"/>
      <c r="D3" s="86"/>
      <c r="E3" s="86"/>
      <c r="F3" s="86"/>
      <c r="G3" s="86"/>
      <c r="H3" s="86"/>
    </row>
    <row r="4" spans="1:8" ht="15" customHeight="1" x14ac:dyDescent="0.2">
      <c r="A4" s="9"/>
      <c r="B4" s="1"/>
      <c r="C4" s="1"/>
      <c r="D4" s="1"/>
      <c r="E4" s="1"/>
      <c r="F4" s="1"/>
      <c r="G4" s="1"/>
      <c r="H4" s="1"/>
    </row>
    <row r="5" spans="1:8" ht="15" customHeight="1" x14ac:dyDescent="0.2">
      <c r="A5" s="9"/>
      <c r="B5" s="31" t="s">
        <v>1</v>
      </c>
      <c r="C5" s="87" t="s">
        <v>166</v>
      </c>
      <c r="D5" s="87"/>
      <c r="E5" s="87"/>
      <c r="F5" s="87"/>
      <c r="G5" s="87"/>
      <c r="H5" s="1"/>
    </row>
    <row r="6" spans="1:8" ht="15" customHeight="1" x14ac:dyDescent="0.2">
      <c r="A6" s="9"/>
      <c r="B6" s="1"/>
      <c r="C6" s="1"/>
      <c r="D6" s="1"/>
      <c r="E6" s="1"/>
      <c r="F6" s="1"/>
      <c r="G6" s="1"/>
      <c r="H6" s="1"/>
    </row>
    <row r="7" spans="1:8" ht="15" customHeight="1" x14ac:dyDescent="0.2">
      <c r="A7" s="22" t="s">
        <v>2</v>
      </c>
      <c r="B7" s="76" t="s">
        <v>6</v>
      </c>
      <c r="C7" s="76"/>
      <c r="D7" s="76"/>
      <c r="E7" s="76"/>
      <c r="F7" s="76"/>
      <c r="G7" s="77" t="s">
        <v>167</v>
      </c>
      <c r="H7" s="77"/>
    </row>
    <row r="8" spans="1:8" ht="15" customHeight="1" x14ac:dyDescent="0.2">
      <c r="A8" s="22" t="s">
        <v>3</v>
      </c>
      <c r="B8" s="76" t="s">
        <v>7</v>
      </c>
      <c r="C8" s="76"/>
      <c r="D8" s="76"/>
      <c r="E8" s="76"/>
      <c r="F8" s="76"/>
      <c r="G8" s="77">
        <v>12</v>
      </c>
      <c r="H8" s="77"/>
    </row>
    <row r="10" spans="1:8" ht="15" customHeight="1" thickBot="1" x14ac:dyDescent="0.25">
      <c r="B10" s="48"/>
      <c r="C10" s="47"/>
    </row>
    <row r="11" spans="1:8" ht="15" customHeight="1" thickBot="1" x14ac:dyDescent="0.25">
      <c r="A11" s="81" t="s">
        <v>156</v>
      </c>
      <c r="B11" s="82"/>
      <c r="C11" s="82"/>
      <c r="D11" s="82"/>
      <c r="E11" s="82"/>
      <c r="F11" s="82"/>
      <c r="G11" s="82"/>
      <c r="H11" s="83"/>
    </row>
    <row r="12" spans="1:8" ht="26.25" x14ac:dyDescent="0.2">
      <c r="A12" s="68" t="s">
        <v>150</v>
      </c>
      <c r="B12" s="69" t="s">
        <v>149</v>
      </c>
      <c r="C12" s="69" t="s">
        <v>155</v>
      </c>
      <c r="D12" s="69" t="s">
        <v>158</v>
      </c>
      <c r="E12" s="69" t="s">
        <v>159</v>
      </c>
      <c r="F12" s="69" t="s">
        <v>160</v>
      </c>
      <c r="G12" s="69" t="s">
        <v>154</v>
      </c>
      <c r="H12" s="70" t="s">
        <v>157</v>
      </c>
    </row>
    <row r="13" spans="1:8" ht="30" customHeight="1" x14ac:dyDescent="0.25">
      <c r="A13" s="3">
        <v>1</v>
      </c>
      <c r="B13" s="71" t="s">
        <v>223</v>
      </c>
      <c r="C13" s="72">
        <v>5380</v>
      </c>
      <c r="D13" s="73">
        <v>12</v>
      </c>
      <c r="E13" s="88">
        <f>G8</f>
        <v>12</v>
      </c>
      <c r="F13" s="59">
        <f>'Auxiliar Adm.'!H116</f>
        <v>6721.0031402131526</v>
      </c>
      <c r="G13" s="59">
        <f>D13*F13</f>
        <v>80652.037682557828</v>
      </c>
      <c r="H13" s="6">
        <f>G13*E13</f>
        <v>967824.45219069393</v>
      </c>
    </row>
    <row r="14" spans="1:8" ht="30" customHeight="1" x14ac:dyDescent="0.25">
      <c r="A14" s="3">
        <v>2</v>
      </c>
      <c r="B14" s="71" t="s">
        <v>224</v>
      </c>
      <c r="C14" s="72">
        <v>5380</v>
      </c>
      <c r="D14" s="73">
        <v>3</v>
      </c>
      <c r="E14" s="88"/>
      <c r="F14" s="59">
        <f>'Analista Adm.'!H116</f>
        <v>11163.014144907032</v>
      </c>
      <c r="G14" s="59">
        <f>D14*F14</f>
        <v>33489.042434721094</v>
      </c>
      <c r="H14" s="6">
        <f>G14*E13</f>
        <v>401868.50921665312</v>
      </c>
    </row>
    <row r="15" spans="1:8" ht="15" customHeight="1" x14ac:dyDescent="0.2">
      <c r="A15" s="78" t="s">
        <v>153</v>
      </c>
      <c r="B15" s="79"/>
      <c r="C15" s="79"/>
      <c r="D15" s="79"/>
      <c r="E15" s="79"/>
      <c r="F15" s="80"/>
      <c r="G15" s="49">
        <f>SUM(G13:G14)</f>
        <v>114141.08011727892</v>
      </c>
      <c r="H15" s="49">
        <f>SUM(H13:H14)</f>
        <v>1369692.9614073471</v>
      </c>
    </row>
  </sheetData>
  <mergeCells count="11">
    <mergeCell ref="B8:F8"/>
    <mergeCell ref="G8:H8"/>
    <mergeCell ref="A15:F15"/>
    <mergeCell ref="A11:H11"/>
    <mergeCell ref="A1:H1"/>
    <mergeCell ref="A2:H2"/>
    <mergeCell ref="A3:H3"/>
    <mergeCell ref="C5:G5"/>
    <mergeCell ref="B7:F7"/>
    <mergeCell ref="G7:H7"/>
    <mergeCell ref="E13:E14"/>
  </mergeCells>
  <pageMargins left="0.51181102362204722" right="0.51181102362204722" top="0.78740157480314965" bottom="0.78740157480314965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view="pageBreakPreview" topLeftCell="A34" zoomScaleNormal="100" zoomScaleSheetLayoutView="100" workbookViewId="0">
      <selection activeCell="E47" sqref="E47:F47"/>
    </sheetView>
  </sheetViews>
  <sheetFormatPr defaultRowHeight="15" customHeight="1" x14ac:dyDescent="0.25"/>
  <cols>
    <col min="1" max="1" width="3.5703125" style="9" bestFit="1" customWidth="1"/>
    <col min="2" max="3" width="17.140625" style="1" customWidth="1"/>
    <col min="4" max="4" width="14.28515625" style="1" customWidth="1"/>
    <col min="5" max="5" width="10" style="1" customWidth="1"/>
    <col min="6" max="6" width="11" style="1" bestFit="1" customWidth="1"/>
    <col min="7" max="8" width="10" style="1" customWidth="1"/>
    <col min="9" max="9" width="11" style="1" bestFit="1" customWidth="1"/>
    <col min="10" max="10" width="2.85546875" style="1" customWidth="1"/>
    <col min="11" max="11" width="59" style="24" bestFit="1" customWidth="1"/>
    <col min="12" max="16384" width="9.140625" style="1"/>
  </cols>
  <sheetData>
    <row r="1" spans="1:11" ht="15" customHeight="1" thickBot="1" x14ac:dyDescent="0.3">
      <c r="A1" s="84" t="s">
        <v>129</v>
      </c>
      <c r="B1" s="85"/>
      <c r="C1" s="85"/>
      <c r="D1" s="85"/>
      <c r="E1" s="85"/>
      <c r="F1" s="85"/>
      <c r="G1" s="85"/>
      <c r="H1" s="85"/>
      <c r="I1" s="104"/>
    </row>
    <row r="2" spans="1:11" ht="15" customHeight="1" thickBot="1" x14ac:dyDescent="0.3">
      <c r="A2" s="84" t="s">
        <v>0</v>
      </c>
      <c r="B2" s="85"/>
      <c r="C2" s="85"/>
      <c r="D2" s="85"/>
      <c r="E2" s="85"/>
      <c r="F2" s="85"/>
      <c r="G2" s="85"/>
      <c r="H2" s="85"/>
      <c r="I2" s="104"/>
    </row>
    <row r="3" spans="1:11" ht="90" customHeight="1" x14ac:dyDescent="0.25">
      <c r="A3" s="86" t="str">
        <f>'Valor Máximo Aceitável'!A3:H3</f>
        <v>Em atenção ao disposto no Artigo 9º da Instrução Normativa SEGES/ME nº 65/2021, o item 2.9 do Anexo V da IN SEGES/MPOG nº 05/2017, e artigos 4º e 5º da Portaria SEGES/SEDGG/ME nº 21.262/2020, foi elaborada a presente planilha para identificação dos valores máximos aceitáveis para a contratação dos serviços de apoio administrativo para a SEMS/TO. Para os cálculos realizados foram considerados a Convenção Coletiva de Trabalho firmada entre o Sindicato dos Trabalhadores em Empresas de Asseio, Conservação Ambiental e Pública do Estado do Tocantins e o Sindicato das Empresas de Asseio, Conservação, Limpeza Urbana e Terceirização de Mão-de-Obra do Estado do Tocantins, registrada sob o número TO000012/2026; A legislação sobre o tema; e demais orientação aplicáveis ao caso.</v>
      </c>
      <c r="B3" s="86"/>
      <c r="C3" s="86"/>
      <c r="D3" s="86"/>
      <c r="E3" s="86"/>
      <c r="F3" s="86"/>
      <c r="G3" s="86"/>
      <c r="H3" s="86"/>
      <c r="I3" s="86"/>
    </row>
    <row r="5" spans="1:11" ht="15" customHeight="1" x14ac:dyDescent="0.25">
      <c r="B5" s="31" t="s">
        <v>1</v>
      </c>
      <c r="C5" s="87" t="str">
        <f>'Valor Máximo Aceitável'!C5:G5</f>
        <v>25026.000357/2026-78</v>
      </c>
      <c r="D5" s="87"/>
      <c r="E5" s="87"/>
      <c r="F5" s="87"/>
      <c r="G5" s="87"/>
    </row>
    <row r="6" spans="1:11" ht="15" customHeight="1" x14ac:dyDescent="0.25">
      <c r="K6" s="25" t="s">
        <v>10</v>
      </c>
    </row>
    <row r="7" spans="1:11" ht="15" customHeight="1" x14ac:dyDescent="0.25">
      <c r="A7" s="10" t="s">
        <v>2</v>
      </c>
      <c r="B7" s="76" t="s">
        <v>6</v>
      </c>
      <c r="C7" s="76"/>
      <c r="D7" s="76"/>
      <c r="E7" s="76"/>
      <c r="F7" s="76"/>
      <c r="G7" s="77" t="str">
        <f>'Valor Máximo Aceitável'!G7:H7</f>
        <v>TO000012/2026</v>
      </c>
      <c r="H7" s="77"/>
      <c r="I7" s="77"/>
      <c r="K7" s="24" t="s">
        <v>11</v>
      </c>
    </row>
    <row r="8" spans="1:11" ht="15" customHeight="1" x14ac:dyDescent="0.25">
      <c r="A8" s="10" t="s">
        <v>3</v>
      </c>
      <c r="B8" s="76" t="s">
        <v>7</v>
      </c>
      <c r="C8" s="76"/>
      <c r="D8" s="76"/>
      <c r="E8" s="76"/>
      <c r="F8" s="76"/>
      <c r="G8" s="77">
        <f>'Valor Máximo Aceitável'!G8:H8</f>
        <v>12</v>
      </c>
      <c r="H8" s="77"/>
      <c r="I8" s="77"/>
      <c r="K8" s="24" t="s">
        <v>12</v>
      </c>
    </row>
    <row r="9" spans="1:11" ht="15" customHeight="1" thickBot="1" x14ac:dyDescent="0.3"/>
    <row r="10" spans="1:11" ht="15" customHeight="1" thickBot="1" x14ac:dyDescent="0.3">
      <c r="A10" s="84" t="s">
        <v>8</v>
      </c>
      <c r="B10" s="85"/>
      <c r="C10" s="85"/>
      <c r="D10" s="85"/>
      <c r="E10" s="85"/>
      <c r="F10" s="85"/>
      <c r="G10" s="85"/>
      <c r="H10" s="85"/>
      <c r="I10" s="104"/>
    </row>
    <row r="11" spans="1:11" ht="15" customHeight="1" thickBot="1" x14ac:dyDescent="0.3">
      <c r="A11" s="12"/>
      <c r="B11" s="2"/>
      <c r="C11" s="2"/>
      <c r="D11" s="2"/>
      <c r="E11" s="2"/>
      <c r="F11" s="2"/>
      <c r="G11" s="2"/>
      <c r="H11" s="2"/>
      <c r="I11" s="2"/>
    </row>
    <row r="12" spans="1:11" ht="15" customHeight="1" thickBot="1" x14ac:dyDescent="0.3">
      <c r="A12" s="105" t="s">
        <v>9</v>
      </c>
      <c r="B12" s="106"/>
      <c r="C12" s="106"/>
      <c r="D12" s="106"/>
      <c r="E12" s="106"/>
      <c r="F12" s="106"/>
      <c r="G12" s="106"/>
      <c r="H12" s="106"/>
      <c r="I12" s="107"/>
    </row>
    <row r="13" spans="1:11" ht="15" customHeight="1" x14ac:dyDescent="0.25">
      <c r="A13" s="102" t="s">
        <v>13</v>
      </c>
      <c r="B13" s="102"/>
      <c r="C13" s="102"/>
      <c r="D13" s="102"/>
      <c r="E13" s="102"/>
      <c r="F13" s="102"/>
      <c r="G13" s="102"/>
      <c r="H13" s="102"/>
      <c r="I13" s="102"/>
    </row>
    <row r="14" spans="1:11" ht="15" customHeight="1" x14ac:dyDescent="0.25">
      <c r="A14" s="10">
        <v>1</v>
      </c>
      <c r="B14" s="90" t="s">
        <v>14</v>
      </c>
      <c r="C14" s="90"/>
      <c r="D14" s="90"/>
      <c r="E14" s="90"/>
      <c r="F14" s="90"/>
      <c r="G14" s="90"/>
      <c r="H14" s="77" t="s">
        <v>161</v>
      </c>
      <c r="I14" s="77"/>
      <c r="K14" s="24" t="s">
        <v>130</v>
      </c>
    </row>
    <row r="15" spans="1:11" ht="15" customHeight="1" x14ac:dyDescent="0.25">
      <c r="A15" s="10">
        <v>2</v>
      </c>
      <c r="B15" s="90" t="s">
        <v>15</v>
      </c>
      <c r="C15" s="90"/>
      <c r="D15" s="90"/>
      <c r="E15" s="90"/>
      <c r="F15" s="90"/>
      <c r="G15" s="90"/>
      <c r="H15" s="77" t="s">
        <v>173</v>
      </c>
      <c r="I15" s="77"/>
      <c r="K15" s="24" t="s">
        <v>131</v>
      </c>
    </row>
    <row r="16" spans="1:11" ht="15" customHeight="1" x14ac:dyDescent="0.25">
      <c r="A16" s="10">
        <v>3</v>
      </c>
      <c r="B16" s="90" t="s">
        <v>17</v>
      </c>
      <c r="C16" s="90"/>
      <c r="D16" s="90"/>
      <c r="E16" s="90"/>
      <c r="F16" s="90"/>
      <c r="G16" s="90"/>
      <c r="H16" s="77" t="s">
        <v>168</v>
      </c>
      <c r="I16" s="77"/>
      <c r="K16" s="24" t="s">
        <v>132</v>
      </c>
    </row>
    <row r="17" spans="1:11" ht="15" customHeight="1" x14ac:dyDescent="0.25">
      <c r="A17" s="10">
        <v>4</v>
      </c>
      <c r="B17" s="90" t="s">
        <v>16</v>
      </c>
      <c r="C17" s="90"/>
      <c r="D17" s="90"/>
      <c r="E17" s="90"/>
      <c r="F17" s="90"/>
      <c r="G17" s="90"/>
      <c r="H17" s="91">
        <v>2091.61</v>
      </c>
      <c r="I17" s="91"/>
      <c r="K17" s="24" t="s">
        <v>133</v>
      </c>
    </row>
    <row r="18" spans="1:11" ht="15" customHeight="1" x14ac:dyDescent="0.25">
      <c r="A18" s="10">
        <v>5</v>
      </c>
      <c r="B18" s="90" t="s">
        <v>18</v>
      </c>
      <c r="C18" s="90"/>
      <c r="D18" s="90"/>
      <c r="E18" s="90"/>
      <c r="F18" s="90"/>
      <c r="G18" s="90"/>
      <c r="H18" s="108">
        <v>46023</v>
      </c>
      <c r="I18" s="77"/>
      <c r="K18" s="24" t="s">
        <v>134</v>
      </c>
    </row>
    <row r="19" spans="1:11" ht="15" customHeight="1" thickBot="1" x14ac:dyDescent="0.3"/>
    <row r="20" spans="1:11" ht="15" customHeight="1" thickBot="1" x14ac:dyDescent="0.3">
      <c r="A20" s="96" t="s">
        <v>19</v>
      </c>
      <c r="B20" s="95"/>
      <c r="C20" s="95"/>
      <c r="D20" s="95"/>
      <c r="E20" s="95"/>
      <c r="F20" s="95"/>
      <c r="G20" s="95"/>
      <c r="H20" s="95"/>
      <c r="I20" s="97"/>
    </row>
    <row r="21" spans="1:11" ht="15" customHeight="1" x14ac:dyDescent="0.25">
      <c r="A21" s="32">
        <v>1</v>
      </c>
      <c r="B21" s="89" t="s">
        <v>20</v>
      </c>
      <c r="C21" s="89"/>
      <c r="D21" s="89"/>
      <c r="E21" s="89"/>
      <c r="F21" s="89"/>
      <c r="G21" s="89"/>
      <c r="H21" s="89" t="s">
        <v>27</v>
      </c>
      <c r="I21" s="89"/>
    </row>
    <row r="22" spans="1:11" ht="15" customHeight="1" x14ac:dyDescent="0.25">
      <c r="A22" s="10" t="s">
        <v>2</v>
      </c>
      <c r="B22" s="90" t="s">
        <v>23</v>
      </c>
      <c r="C22" s="90"/>
      <c r="D22" s="77"/>
      <c r="E22" s="77"/>
      <c r="F22" s="77"/>
      <c r="G22" s="77"/>
      <c r="H22" s="91">
        <f>H17</f>
        <v>2091.61</v>
      </c>
      <c r="I22" s="91"/>
      <c r="K22" s="24" t="s">
        <v>135</v>
      </c>
    </row>
    <row r="23" spans="1:11" ht="15" customHeight="1" x14ac:dyDescent="0.25">
      <c r="A23" s="10" t="s">
        <v>3</v>
      </c>
      <c r="B23" s="90" t="s">
        <v>25</v>
      </c>
      <c r="C23" s="90"/>
      <c r="D23" s="77"/>
      <c r="E23" s="77"/>
      <c r="F23" s="77"/>
      <c r="G23" s="77"/>
      <c r="H23" s="91"/>
      <c r="I23" s="91"/>
    </row>
    <row r="24" spans="1:11" ht="15" customHeight="1" x14ac:dyDescent="0.25">
      <c r="A24" s="77" t="s">
        <v>81</v>
      </c>
      <c r="B24" s="77"/>
      <c r="C24" s="77"/>
      <c r="D24" s="77"/>
      <c r="E24" s="77"/>
      <c r="F24" s="77"/>
      <c r="G24" s="77"/>
      <c r="H24" s="91">
        <f>SUM(H22:I23)</f>
        <v>2091.61</v>
      </c>
      <c r="I24" s="91"/>
      <c r="K24" s="24" t="s">
        <v>136</v>
      </c>
    </row>
    <row r="25" spans="1:11" ht="15" customHeight="1" thickBot="1" x14ac:dyDescent="0.3"/>
    <row r="26" spans="1:11" ht="15" customHeight="1" thickBot="1" x14ac:dyDescent="0.3">
      <c r="A26" s="96" t="s">
        <v>28</v>
      </c>
      <c r="B26" s="95"/>
      <c r="C26" s="95"/>
      <c r="D26" s="95"/>
      <c r="E26" s="95"/>
      <c r="F26" s="95"/>
      <c r="G26" s="95"/>
      <c r="H26" s="95"/>
      <c r="I26" s="97"/>
    </row>
    <row r="27" spans="1:11" ht="15" customHeight="1" thickBot="1" x14ac:dyDescent="0.3">
      <c r="A27" s="33" t="s">
        <v>29</v>
      </c>
      <c r="B27" s="95" t="s">
        <v>30</v>
      </c>
      <c r="C27" s="95"/>
      <c r="D27" s="95"/>
      <c r="E27" s="95"/>
      <c r="F27" s="95"/>
      <c r="G27" s="95"/>
      <c r="H27" s="34" t="s">
        <v>31</v>
      </c>
      <c r="I27" s="35" t="s">
        <v>27</v>
      </c>
    </row>
    <row r="28" spans="1:11" ht="12.75" x14ac:dyDescent="0.25">
      <c r="A28" s="11" t="s">
        <v>2</v>
      </c>
      <c r="B28" s="102" t="s">
        <v>32</v>
      </c>
      <c r="C28" s="102"/>
      <c r="D28" s="102"/>
      <c r="E28" s="102"/>
      <c r="F28" s="102"/>
      <c r="G28" s="102"/>
      <c r="H28" s="16">
        <f>1/12</f>
        <v>8.3333333333333329E-2</v>
      </c>
      <c r="I28" s="15">
        <f>ROUND($H$24*H28,2)</f>
        <v>174.3</v>
      </c>
      <c r="K28" s="24" t="s">
        <v>171</v>
      </c>
    </row>
    <row r="29" spans="1:11" ht="25.5" x14ac:dyDescent="0.25">
      <c r="A29" s="10" t="s">
        <v>3</v>
      </c>
      <c r="B29" s="90" t="s">
        <v>33</v>
      </c>
      <c r="C29" s="90"/>
      <c r="D29" s="90"/>
      <c r="E29" s="90"/>
      <c r="F29" s="90"/>
      <c r="G29" s="90"/>
      <c r="H29" s="17">
        <f>(4/3)/12</f>
        <v>0.1111111111111111</v>
      </c>
      <c r="I29" s="20">
        <f>ROUND($H$24*H29,2)</f>
        <v>232.4</v>
      </c>
      <c r="K29" s="24" t="s">
        <v>172</v>
      </c>
    </row>
    <row r="30" spans="1:11" ht="15" customHeight="1" x14ac:dyDescent="0.25">
      <c r="A30" s="77" t="s">
        <v>34</v>
      </c>
      <c r="B30" s="77"/>
      <c r="C30" s="77"/>
      <c r="D30" s="77"/>
      <c r="E30" s="77"/>
      <c r="F30" s="77"/>
      <c r="G30" s="77"/>
      <c r="H30" s="13">
        <f>SUM(H28:H29)</f>
        <v>0.19444444444444442</v>
      </c>
      <c r="I30" s="5">
        <f>ROUND(SUM(I28:I29),2)</f>
        <v>406.7</v>
      </c>
      <c r="K30" s="24" t="s">
        <v>136</v>
      </c>
    </row>
    <row r="31" spans="1:11" ht="15" customHeight="1" thickBot="1" x14ac:dyDescent="0.3"/>
    <row r="32" spans="1:11" ht="15" customHeight="1" thickBot="1" x14ac:dyDescent="0.3">
      <c r="A32" s="33" t="s">
        <v>35</v>
      </c>
      <c r="B32" s="95" t="s">
        <v>36</v>
      </c>
      <c r="C32" s="95"/>
      <c r="D32" s="95"/>
      <c r="E32" s="95"/>
      <c r="F32" s="95"/>
      <c r="G32" s="95"/>
      <c r="H32" s="34" t="s">
        <v>31</v>
      </c>
      <c r="I32" s="35" t="s">
        <v>27</v>
      </c>
    </row>
    <row r="33" spans="1:11" ht="27" customHeight="1" x14ac:dyDescent="0.25">
      <c r="A33" s="11" t="s">
        <v>2</v>
      </c>
      <c r="B33" s="102" t="s">
        <v>37</v>
      </c>
      <c r="C33" s="102"/>
      <c r="D33" s="102"/>
      <c r="E33" s="102"/>
      <c r="F33" s="102"/>
      <c r="G33" s="102"/>
      <c r="H33" s="14">
        <v>0.2</v>
      </c>
      <c r="I33" s="15">
        <f>ROUND(H33*($H$24+$I$30),2)</f>
        <v>499.66</v>
      </c>
      <c r="K33" s="26" t="s">
        <v>174</v>
      </c>
    </row>
    <row r="34" spans="1:11" ht="27" customHeight="1" x14ac:dyDescent="0.25">
      <c r="A34" s="10" t="s">
        <v>3</v>
      </c>
      <c r="B34" s="90" t="s">
        <v>38</v>
      </c>
      <c r="C34" s="90"/>
      <c r="D34" s="90"/>
      <c r="E34" s="90"/>
      <c r="F34" s="90"/>
      <c r="G34" s="90"/>
      <c r="H34" s="13">
        <v>2.5000000000000001E-2</v>
      </c>
      <c r="I34" s="20">
        <f t="shared" ref="I34:I40" si="0">ROUND(H34*($H$24+$I$30),2)</f>
        <v>62.46</v>
      </c>
      <c r="K34" s="26" t="s">
        <v>175</v>
      </c>
    </row>
    <row r="35" spans="1:11" ht="40.5" customHeight="1" x14ac:dyDescent="0.25">
      <c r="A35" s="10" t="s">
        <v>4</v>
      </c>
      <c r="B35" s="90" t="s">
        <v>39</v>
      </c>
      <c r="C35" s="90"/>
      <c r="D35" s="4" t="s">
        <v>40</v>
      </c>
      <c r="E35" s="4">
        <v>3</v>
      </c>
      <c r="F35" s="4" t="s">
        <v>41</v>
      </c>
      <c r="G35" s="4">
        <v>2</v>
      </c>
      <c r="H35" s="13">
        <f>E35*G35/100</f>
        <v>0.06</v>
      </c>
      <c r="I35" s="20">
        <f t="shared" si="0"/>
        <v>149.9</v>
      </c>
      <c r="K35" s="26" t="s">
        <v>176</v>
      </c>
    </row>
    <row r="36" spans="1:11" ht="27" customHeight="1" x14ac:dyDescent="0.25">
      <c r="A36" s="10" t="s">
        <v>5</v>
      </c>
      <c r="B36" s="90" t="s">
        <v>42</v>
      </c>
      <c r="C36" s="90"/>
      <c r="D36" s="90"/>
      <c r="E36" s="90"/>
      <c r="F36" s="90"/>
      <c r="G36" s="90"/>
      <c r="H36" s="13">
        <v>1.4999999999999999E-2</v>
      </c>
      <c r="I36" s="20">
        <f t="shared" si="0"/>
        <v>37.47</v>
      </c>
      <c r="K36" s="26" t="s">
        <v>177</v>
      </c>
    </row>
    <row r="37" spans="1:11" ht="27" customHeight="1" x14ac:dyDescent="0.25">
      <c r="A37" s="10" t="s">
        <v>21</v>
      </c>
      <c r="B37" s="90" t="s">
        <v>43</v>
      </c>
      <c r="C37" s="90"/>
      <c r="D37" s="90"/>
      <c r="E37" s="90"/>
      <c r="F37" s="90"/>
      <c r="G37" s="90"/>
      <c r="H37" s="13">
        <v>0.01</v>
      </c>
      <c r="I37" s="20">
        <f t="shared" si="0"/>
        <v>24.98</v>
      </c>
      <c r="K37" s="26" t="s">
        <v>178</v>
      </c>
    </row>
    <row r="38" spans="1:11" ht="27" customHeight="1" x14ac:dyDescent="0.25">
      <c r="A38" s="10" t="s">
        <v>22</v>
      </c>
      <c r="B38" s="90" t="s">
        <v>44</v>
      </c>
      <c r="C38" s="90"/>
      <c r="D38" s="90"/>
      <c r="E38" s="90"/>
      <c r="F38" s="90"/>
      <c r="G38" s="90"/>
      <c r="H38" s="13">
        <v>6.0000000000000001E-3</v>
      </c>
      <c r="I38" s="20">
        <f t="shared" si="0"/>
        <v>14.99</v>
      </c>
      <c r="K38" s="26" t="s">
        <v>179</v>
      </c>
    </row>
    <row r="39" spans="1:11" ht="27" customHeight="1" x14ac:dyDescent="0.25">
      <c r="A39" s="10" t="s">
        <v>24</v>
      </c>
      <c r="B39" s="90" t="s">
        <v>45</v>
      </c>
      <c r="C39" s="90"/>
      <c r="D39" s="90"/>
      <c r="E39" s="90"/>
      <c r="F39" s="90"/>
      <c r="G39" s="90"/>
      <c r="H39" s="13">
        <v>2E-3</v>
      </c>
      <c r="I39" s="20">
        <f t="shared" si="0"/>
        <v>5</v>
      </c>
      <c r="K39" s="26" t="s">
        <v>180</v>
      </c>
    </row>
    <row r="40" spans="1:11" ht="27" customHeight="1" x14ac:dyDescent="0.25">
      <c r="A40" s="10" t="s">
        <v>46</v>
      </c>
      <c r="B40" s="90" t="s">
        <v>47</v>
      </c>
      <c r="C40" s="90"/>
      <c r="D40" s="90"/>
      <c r="E40" s="90"/>
      <c r="F40" s="90"/>
      <c r="G40" s="90"/>
      <c r="H40" s="13">
        <v>0.08</v>
      </c>
      <c r="I40" s="20">
        <f t="shared" si="0"/>
        <v>199.86</v>
      </c>
      <c r="K40" s="26" t="s">
        <v>181</v>
      </c>
    </row>
    <row r="41" spans="1:11" ht="15" customHeight="1" x14ac:dyDescent="0.25">
      <c r="A41" s="77" t="s">
        <v>48</v>
      </c>
      <c r="B41" s="77"/>
      <c r="C41" s="77"/>
      <c r="D41" s="77"/>
      <c r="E41" s="77"/>
      <c r="F41" s="77"/>
      <c r="G41" s="77"/>
      <c r="H41" s="13">
        <f>SUM(H33:H40)</f>
        <v>0.39800000000000008</v>
      </c>
      <c r="I41" s="5">
        <f>SUM(I33:I40)</f>
        <v>994.32</v>
      </c>
      <c r="K41" s="26" t="s">
        <v>137</v>
      </c>
    </row>
    <row r="43" spans="1:11" ht="15" customHeight="1" x14ac:dyDescent="0.25">
      <c r="A43" s="36" t="s">
        <v>49</v>
      </c>
      <c r="B43" s="103" t="s">
        <v>50</v>
      </c>
      <c r="C43" s="103"/>
      <c r="D43" s="103"/>
      <c r="E43" s="103"/>
      <c r="F43" s="103"/>
      <c r="G43" s="103"/>
      <c r="H43" s="103" t="s">
        <v>27</v>
      </c>
      <c r="I43" s="103"/>
    </row>
    <row r="44" spans="1:11" ht="25.5" x14ac:dyDescent="0.25">
      <c r="A44" s="77" t="s">
        <v>2</v>
      </c>
      <c r="B44" s="90" t="s">
        <v>51</v>
      </c>
      <c r="C44" s="22" t="s">
        <v>26</v>
      </c>
      <c r="D44" s="22" t="s">
        <v>27</v>
      </c>
      <c r="E44" s="22" t="s">
        <v>52</v>
      </c>
      <c r="F44" s="22" t="s">
        <v>53</v>
      </c>
      <c r="G44" s="22" t="s">
        <v>54</v>
      </c>
      <c r="H44" s="91">
        <f>IF(C45="S",(D45*E45*F45)-G45,"")</f>
        <v>87.899999999999977</v>
      </c>
      <c r="I44" s="91"/>
      <c r="K44" s="26" t="s">
        <v>182</v>
      </c>
    </row>
    <row r="45" spans="1:11" ht="25.5" x14ac:dyDescent="0.25">
      <c r="A45" s="77"/>
      <c r="B45" s="90"/>
      <c r="C45" s="22" t="s">
        <v>144</v>
      </c>
      <c r="D45" s="21">
        <v>4.8499999999999996</v>
      </c>
      <c r="E45" s="22">
        <v>2</v>
      </c>
      <c r="F45" s="22">
        <v>22</v>
      </c>
      <c r="G45" s="21">
        <f>IF(C45="N","",IF(H22&gt;0,ROUND(0.06*H22,2),""))</f>
        <v>125.5</v>
      </c>
      <c r="H45" s="91"/>
      <c r="I45" s="91"/>
      <c r="K45" s="26" t="s">
        <v>183</v>
      </c>
    </row>
    <row r="46" spans="1:11" ht="25.5" x14ac:dyDescent="0.25">
      <c r="A46" s="77" t="s">
        <v>3</v>
      </c>
      <c r="B46" s="90" t="s">
        <v>55</v>
      </c>
      <c r="C46" s="90"/>
      <c r="D46" s="10" t="s">
        <v>26</v>
      </c>
      <c r="E46" s="98" t="s">
        <v>27</v>
      </c>
      <c r="F46" s="99"/>
      <c r="G46" s="3" t="s">
        <v>54</v>
      </c>
      <c r="H46" s="91">
        <f>IF(D47="S",ROUND((E47)*(1-G47),2),"")</f>
        <v>911.49</v>
      </c>
      <c r="I46" s="91"/>
      <c r="K46" s="26" t="s">
        <v>184</v>
      </c>
    </row>
    <row r="47" spans="1:11" ht="25.5" x14ac:dyDescent="0.25">
      <c r="A47" s="77"/>
      <c r="B47" s="90"/>
      <c r="C47" s="90"/>
      <c r="D47" s="10" t="s">
        <v>144</v>
      </c>
      <c r="E47" s="100">
        <v>920.7</v>
      </c>
      <c r="F47" s="101"/>
      <c r="G47" s="7">
        <v>0.01</v>
      </c>
      <c r="H47" s="91"/>
      <c r="I47" s="91"/>
      <c r="K47" s="26" t="s">
        <v>185</v>
      </c>
    </row>
    <row r="48" spans="1:11" ht="15" customHeight="1" x14ac:dyDescent="0.25">
      <c r="A48" s="10" t="s">
        <v>4</v>
      </c>
      <c r="B48" s="90" t="s">
        <v>56</v>
      </c>
      <c r="C48" s="90"/>
      <c r="D48" s="90"/>
      <c r="E48" s="90"/>
      <c r="F48" s="90"/>
      <c r="G48" s="90"/>
      <c r="H48" s="91">
        <v>10.5</v>
      </c>
      <c r="I48" s="91"/>
      <c r="K48" s="24" t="s">
        <v>138</v>
      </c>
    </row>
    <row r="49" spans="1:11" ht="12.75" x14ac:dyDescent="0.25">
      <c r="A49" s="10" t="s">
        <v>5</v>
      </c>
      <c r="B49" s="90" t="s">
        <v>140</v>
      </c>
      <c r="C49" s="90"/>
      <c r="D49" s="90"/>
      <c r="E49" s="90"/>
      <c r="F49" s="90"/>
      <c r="G49" s="90"/>
      <c r="H49" s="91">
        <v>23.36</v>
      </c>
      <c r="I49" s="91"/>
      <c r="K49" s="46" t="s">
        <v>169</v>
      </c>
    </row>
    <row r="50" spans="1:11" ht="15" customHeight="1" x14ac:dyDescent="0.25">
      <c r="A50" s="10" t="s">
        <v>21</v>
      </c>
      <c r="B50" s="90" t="s">
        <v>25</v>
      </c>
      <c r="C50" s="90"/>
      <c r="D50" s="90"/>
      <c r="E50" s="90"/>
      <c r="F50" s="90"/>
      <c r="G50" s="90"/>
      <c r="H50" s="91"/>
      <c r="I50" s="91"/>
      <c r="K50" s="24" t="s">
        <v>138</v>
      </c>
    </row>
    <row r="51" spans="1:11" ht="15" customHeight="1" x14ac:dyDescent="0.25">
      <c r="A51" s="77" t="s">
        <v>57</v>
      </c>
      <c r="B51" s="77"/>
      <c r="C51" s="77"/>
      <c r="D51" s="77"/>
      <c r="E51" s="77"/>
      <c r="F51" s="77"/>
      <c r="G51" s="77"/>
      <c r="H51" s="91">
        <f>SUM(H44:I50)</f>
        <v>1033.25</v>
      </c>
      <c r="I51" s="91"/>
      <c r="K51" s="24" t="s">
        <v>139</v>
      </c>
    </row>
    <row r="52" spans="1:11" ht="15" customHeight="1" thickBot="1" x14ac:dyDescent="0.3"/>
    <row r="53" spans="1:11" ht="15" customHeight="1" thickBot="1" x14ac:dyDescent="0.3">
      <c r="A53" s="96" t="s">
        <v>58</v>
      </c>
      <c r="B53" s="95"/>
      <c r="C53" s="95"/>
      <c r="D53" s="95"/>
      <c r="E53" s="95"/>
      <c r="F53" s="95"/>
      <c r="G53" s="95"/>
      <c r="H53" s="95"/>
      <c r="I53" s="97"/>
    </row>
    <row r="54" spans="1:11" ht="15" customHeight="1" x14ac:dyDescent="0.25">
      <c r="A54" s="32">
        <v>2</v>
      </c>
      <c r="B54" s="89" t="s">
        <v>59</v>
      </c>
      <c r="C54" s="89"/>
      <c r="D54" s="89"/>
      <c r="E54" s="89"/>
      <c r="F54" s="89"/>
      <c r="G54" s="89"/>
      <c r="H54" s="89" t="s">
        <v>27</v>
      </c>
      <c r="I54" s="89"/>
    </row>
    <row r="55" spans="1:11" ht="15" customHeight="1" x14ac:dyDescent="0.25">
      <c r="A55" s="10" t="s">
        <v>29</v>
      </c>
      <c r="B55" s="90" t="s">
        <v>60</v>
      </c>
      <c r="C55" s="90"/>
      <c r="D55" s="90"/>
      <c r="E55" s="90"/>
      <c r="F55" s="90"/>
      <c r="G55" s="90"/>
      <c r="H55" s="91">
        <f>I30</f>
        <v>406.7</v>
      </c>
      <c r="I55" s="91"/>
      <c r="K55" s="24" t="s">
        <v>186</v>
      </c>
    </row>
    <row r="56" spans="1:11" ht="15" customHeight="1" x14ac:dyDescent="0.25">
      <c r="A56" s="10" t="s">
        <v>35</v>
      </c>
      <c r="B56" s="90" t="s">
        <v>61</v>
      </c>
      <c r="C56" s="90"/>
      <c r="D56" s="90"/>
      <c r="E56" s="90"/>
      <c r="F56" s="90"/>
      <c r="G56" s="90"/>
      <c r="H56" s="91">
        <f>I41</f>
        <v>994.32</v>
      </c>
      <c r="I56" s="91"/>
      <c r="K56" s="24" t="s">
        <v>187</v>
      </c>
    </row>
    <row r="57" spans="1:11" ht="15" customHeight="1" x14ac:dyDescent="0.25">
      <c r="A57" s="10" t="s">
        <v>49</v>
      </c>
      <c r="B57" s="90" t="s">
        <v>62</v>
      </c>
      <c r="C57" s="90"/>
      <c r="D57" s="90"/>
      <c r="E57" s="90"/>
      <c r="F57" s="90"/>
      <c r="G57" s="90"/>
      <c r="H57" s="91">
        <f>H51</f>
        <v>1033.25</v>
      </c>
      <c r="I57" s="91"/>
      <c r="K57" s="24" t="s">
        <v>188</v>
      </c>
    </row>
    <row r="58" spans="1:11" ht="15" customHeight="1" x14ac:dyDescent="0.25">
      <c r="A58" s="77" t="s">
        <v>82</v>
      </c>
      <c r="B58" s="77"/>
      <c r="C58" s="77"/>
      <c r="D58" s="77"/>
      <c r="E58" s="77"/>
      <c r="F58" s="77"/>
      <c r="G58" s="77"/>
      <c r="H58" s="91">
        <f>SUM(H55:I57)</f>
        <v>2434.27</v>
      </c>
      <c r="I58" s="91"/>
      <c r="K58" s="24" t="s">
        <v>141</v>
      </c>
    </row>
    <row r="59" spans="1:11" ht="15" customHeight="1" thickBot="1" x14ac:dyDescent="0.3"/>
    <row r="60" spans="1:11" ht="15" customHeight="1" thickBot="1" x14ac:dyDescent="0.3">
      <c r="A60" s="92" t="s">
        <v>63</v>
      </c>
      <c r="B60" s="93"/>
      <c r="C60" s="93"/>
      <c r="D60" s="93"/>
      <c r="E60" s="93"/>
      <c r="F60" s="93"/>
      <c r="G60" s="93"/>
      <c r="H60" s="93"/>
      <c r="I60" s="94"/>
    </row>
    <row r="61" spans="1:11" ht="15" customHeight="1" thickBot="1" x14ac:dyDescent="0.3">
      <c r="A61" s="33">
        <v>3</v>
      </c>
      <c r="B61" s="95" t="s">
        <v>64</v>
      </c>
      <c r="C61" s="95"/>
      <c r="D61" s="95"/>
      <c r="E61" s="95"/>
      <c r="F61" s="95"/>
      <c r="G61" s="95"/>
      <c r="H61" s="34" t="s">
        <v>31</v>
      </c>
      <c r="I61" s="35" t="s">
        <v>27</v>
      </c>
    </row>
    <row r="62" spans="1:11" ht="38.25" x14ac:dyDescent="0.25">
      <c r="A62" s="11" t="s">
        <v>2</v>
      </c>
      <c r="B62" s="102" t="s">
        <v>65</v>
      </c>
      <c r="C62" s="102"/>
      <c r="D62" s="102"/>
      <c r="E62" s="102"/>
      <c r="F62" s="30" t="s">
        <v>71</v>
      </c>
      <c r="G62" s="16">
        <v>1</v>
      </c>
      <c r="H62" s="14">
        <f>(1/12)*G62</f>
        <v>8.3333333333333329E-2</v>
      </c>
      <c r="I62" s="23">
        <f>H62*$H$24</f>
        <v>174.30083333333334</v>
      </c>
      <c r="K62" s="26" t="s">
        <v>189</v>
      </c>
    </row>
    <row r="63" spans="1:11" ht="25.5" x14ac:dyDescent="0.25">
      <c r="A63" s="10" t="s">
        <v>3</v>
      </c>
      <c r="B63" s="90" t="s">
        <v>66</v>
      </c>
      <c r="C63" s="90"/>
      <c r="D63" s="90"/>
      <c r="E63" s="90"/>
      <c r="F63" s="90"/>
      <c r="G63" s="90"/>
      <c r="H63" s="13">
        <f>0.08*H62</f>
        <v>6.6666666666666662E-3</v>
      </c>
      <c r="I63" s="21">
        <f t="shared" ref="I63:I66" si="1">H63*$H$24</f>
        <v>13.944066666666666</v>
      </c>
      <c r="K63" s="26" t="s">
        <v>190</v>
      </c>
    </row>
    <row r="64" spans="1:11" ht="38.25" x14ac:dyDescent="0.25">
      <c r="A64" s="10" t="s">
        <v>4</v>
      </c>
      <c r="B64" s="90" t="s">
        <v>67</v>
      </c>
      <c r="C64" s="90"/>
      <c r="D64" s="90"/>
      <c r="E64" s="90"/>
      <c r="F64" s="90"/>
      <c r="G64" s="90"/>
      <c r="H64" s="13">
        <f>(7/30)/12*0</f>
        <v>0</v>
      </c>
      <c r="I64" s="21">
        <f t="shared" si="1"/>
        <v>0</v>
      </c>
      <c r="K64" s="26" t="s">
        <v>191</v>
      </c>
    </row>
    <row r="65" spans="1:11" ht="25.5" x14ac:dyDescent="0.25">
      <c r="A65" s="10" t="s">
        <v>5</v>
      </c>
      <c r="B65" s="90" t="s">
        <v>68</v>
      </c>
      <c r="C65" s="90"/>
      <c r="D65" s="90"/>
      <c r="E65" s="90"/>
      <c r="F65" s="90"/>
      <c r="G65" s="90"/>
      <c r="H65" s="13">
        <f>H64*H41</f>
        <v>0</v>
      </c>
      <c r="I65" s="21">
        <f t="shared" si="1"/>
        <v>0</v>
      </c>
      <c r="K65" s="26" t="s">
        <v>192</v>
      </c>
    </row>
    <row r="66" spans="1:11" ht="25.5" x14ac:dyDescent="0.25">
      <c r="A66" s="10" t="s">
        <v>22</v>
      </c>
      <c r="B66" s="90" t="s">
        <v>69</v>
      </c>
      <c r="C66" s="90"/>
      <c r="D66" s="90"/>
      <c r="E66" s="90"/>
      <c r="F66" s="90"/>
      <c r="G66" s="90"/>
      <c r="H66" s="13">
        <v>0.04</v>
      </c>
      <c r="I66" s="21">
        <f t="shared" si="1"/>
        <v>83.664400000000001</v>
      </c>
      <c r="K66" s="26" t="s">
        <v>170</v>
      </c>
    </row>
    <row r="67" spans="1:11" ht="15" customHeight="1" x14ac:dyDescent="0.25">
      <c r="A67" s="77" t="s">
        <v>80</v>
      </c>
      <c r="B67" s="77"/>
      <c r="C67" s="77"/>
      <c r="D67" s="77"/>
      <c r="E67" s="77"/>
      <c r="F67" s="77"/>
      <c r="G67" s="77"/>
      <c r="H67" s="91">
        <f>SUM(I62:I66)</f>
        <v>271.90930000000003</v>
      </c>
      <c r="I67" s="91"/>
      <c r="K67" s="26" t="s">
        <v>70</v>
      </c>
    </row>
    <row r="68" spans="1:11" ht="15" customHeight="1" thickBot="1" x14ac:dyDescent="0.3"/>
    <row r="69" spans="1:11" ht="15" customHeight="1" thickBot="1" x14ac:dyDescent="0.3">
      <c r="A69" s="96" t="s">
        <v>72</v>
      </c>
      <c r="B69" s="95"/>
      <c r="C69" s="95"/>
      <c r="D69" s="95"/>
      <c r="E69" s="95"/>
      <c r="F69" s="95"/>
      <c r="G69" s="95"/>
      <c r="H69" s="95"/>
      <c r="I69" s="97"/>
    </row>
    <row r="70" spans="1:11" ht="15" customHeight="1" thickBot="1" x14ac:dyDescent="0.3">
      <c r="A70" s="33" t="s">
        <v>73</v>
      </c>
      <c r="B70" s="95" t="s">
        <v>79</v>
      </c>
      <c r="C70" s="95"/>
      <c r="D70" s="95"/>
      <c r="E70" s="95"/>
      <c r="F70" s="95"/>
      <c r="G70" s="95"/>
      <c r="H70" s="37" t="s">
        <v>31</v>
      </c>
      <c r="I70" s="38" t="s">
        <v>27</v>
      </c>
    </row>
    <row r="71" spans="1:11" ht="51" x14ac:dyDescent="0.25">
      <c r="A71" s="11" t="s">
        <v>2</v>
      </c>
      <c r="B71" s="102" t="s">
        <v>75</v>
      </c>
      <c r="C71" s="102"/>
      <c r="D71" s="102"/>
      <c r="E71" s="102"/>
      <c r="F71" s="102"/>
      <c r="G71" s="102"/>
      <c r="H71" s="8">
        <f>((((4/3)/12)+(1/12))/12)</f>
        <v>1.6203703703703703E-2</v>
      </c>
      <c r="I71" s="15">
        <f>H71*$H$24</f>
        <v>33.891828703703702</v>
      </c>
      <c r="K71" s="26" t="s">
        <v>193</v>
      </c>
    </row>
    <row r="72" spans="1:11" ht="25.5" x14ac:dyDescent="0.25">
      <c r="A72" s="10" t="s">
        <v>3</v>
      </c>
      <c r="B72" s="90" t="s">
        <v>76</v>
      </c>
      <c r="C72" s="90"/>
      <c r="D72" s="90"/>
      <c r="E72" s="90"/>
      <c r="F72" s="90"/>
      <c r="G72" s="90"/>
      <c r="H72" s="7">
        <v>5.4000000000000003E-3</v>
      </c>
      <c r="I72" s="5">
        <f t="shared" ref="I72:I76" si="2">H72*$H$24</f>
        <v>11.294694000000002</v>
      </c>
      <c r="K72" s="26" t="s">
        <v>194</v>
      </c>
    </row>
    <row r="73" spans="1:11" ht="25.5" x14ac:dyDescent="0.25">
      <c r="A73" s="10" t="s">
        <v>4</v>
      </c>
      <c r="B73" s="90" t="s">
        <v>198</v>
      </c>
      <c r="C73" s="90"/>
      <c r="D73" s="90"/>
      <c r="E73" s="90"/>
      <c r="F73" s="90"/>
      <c r="G73" s="90"/>
      <c r="H73" s="7">
        <v>2.0000000000000001E-4</v>
      </c>
      <c r="I73" s="5">
        <f t="shared" si="2"/>
        <v>0.41832200000000003</v>
      </c>
      <c r="K73" s="26" t="s">
        <v>195</v>
      </c>
    </row>
    <row r="74" spans="1:11" ht="25.5" x14ac:dyDescent="0.25">
      <c r="A74" s="10" t="s">
        <v>5</v>
      </c>
      <c r="B74" s="90" t="s">
        <v>77</v>
      </c>
      <c r="C74" s="90"/>
      <c r="D74" s="90"/>
      <c r="E74" s="90"/>
      <c r="F74" s="90"/>
      <c r="G74" s="90"/>
      <c r="H74" s="7">
        <v>3.3E-3</v>
      </c>
      <c r="I74" s="5">
        <f t="shared" si="2"/>
        <v>6.9023130000000004</v>
      </c>
      <c r="K74" s="26" t="s">
        <v>196</v>
      </c>
    </row>
    <row r="75" spans="1:11" ht="25.5" x14ac:dyDescent="0.25">
      <c r="A75" s="10" t="s">
        <v>21</v>
      </c>
      <c r="B75" s="90" t="s">
        <v>84</v>
      </c>
      <c r="C75" s="90"/>
      <c r="D75" s="90"/>
      <c r="E75" s="90"/>
      <c r="F75" s="90"/>
      <c r="G75" s="90"/>
      <c r="H75" s="7">
        <v>2.87E-2</v>
      </c>
      <c r="I75" s="5">
        <f t="shared" si="2"/>
        <v>60.029207000000007</v>
      </c>
      <c r="K75" s="26" t="s">
        <v>197</v>
      </c>
    </row>
    <row r="76" spans="1:11" ht="15" customHeight="1" x14ac:dyDescent="0.25">
      <c r="A76" s="10" t="s">
        <v>22</v>
      </c>
      <c r="B76" s="110" t="s">
        <v>78</v>
      </c>
      <c r="C76" s="111"/>
      <c r="D76" s="111"/>
      <c r="E76" s="111"/>
      <c r="F76" s="111"/>
      <c r="G76" s="112"/>
      <c r="H76" s="7"/>
      <c r="I76" s="5">
        <f t="shared" si="2"/>
        <v>0</v>
      </c>
      <c r="K76" s="26"/>
    </row>
    <row r="77" spans="1:11" ht="15" customHeight="1" x14ac:dyDescent="0.25">
      <c r="A77" s="77" t="s">
        <v>83</v>
      </c>
      <c r="B77" s="77"/>
      <c r="C77" s="77"/>
      <c r="D77" s="77"/>
      <c r="E77" s="77"/>
      <c r="F77" s="77"/>
      <c r="G77" s="77"/>
      <c r="H77" s="7">
        <f>SUM(H71:H76)</f>
        <v>5.3803703703703701E-2</v>
      </c>
      <c r="I77" s="5">
        <f>SUM(I71:I76)</f>
        <v>112.53636470370371</v>
      </c>
      <c r="K77" s="26" t="s">
        <v>199</v>
      </c>
    </row>
    <row r="78" spans="1:11" ht="15" customHeight="1" thickBot="1" x14ac:dyDescent="0.3"/>
    <row r="79" spans="1:11" ht="15" customHeight="1" thickBot="1" x14ac:dyDescent="0.3">
      <c r="A79" s="33" t="s">
        <v>85</v>
      </c>
      <c r="B79" s="95" t="s">
        <v>88</v>
      </c>
      <c r="C79" s="95"/>
      <c r="D79" s="95"/>
      <c r="E79" s="95"/>
      <c r="F79" s="95"/>
      <c r="G79" s="95"/>
      <c r="H79" s="34" t="s">
        <v>31</v>
      </c>
      <c r="I79" s="35" t="s">
        <v>27</v>
      </c>
    </row>
    <row r="80" spans="1:11" ht="15" customHeight="1" x14ac:dyDescent="0.25">
      <c r="A80" s="11" t="s">
        <v>2</v>
      </c>
      <c r="B80" s="109" t="s">
        <v>87</v>
      </c>
      <c r="C80" s="109"/>
      <c r="D80" s="109"/>
      <c r="E80" s="109"/>
      <c r="F80" s="109"/>
      <c r="G80" s="109"/>
      <c r="H80" s="14"/>
      <c r="I80" s="15">
        <f>(H24)*H80</f>
        <v>0</v>
      </c>
      <c r="K80" s="24" t="s">
        <v>142</v>
      </c>
    </row>
    <row r="81" spans="1:11" ht="15" customHeight="1" x14ac:dyDescent="0.25">
      <c r="A81" s="77" t="s">
        <v>89</v>
      </c>
      <c r="B81" s="77"/>
      <c r="C81" s="77"/>
      <c r="D81" s="77"/>
      <c r="E81" s="77"/>
      <c r="F81" s="77"/>
      <c r="G81" s="77"/>
      <c r="H81" s="91">
        <f>SUM(I80)</f>
        <v>0</v>
      </c>
      <c r="I81" s="91"/>
    </row>
    <row r="82" spans="1:11" ht="15" customHeight="1" thickBot="1" x14ac:dyDescent="0.3"/>
    <row r="83" spans="1:11" ht="15" customHeight="1" thickBot="1" x14ac:dyDescent="0.3">
      <c r="A83" s="96" t="s">
        <v>90</v>
      </c>
      <c r="B83" s="95"/>
      <c r="C83" s="95"/>
      <c r="D83" s="95"/>
      <c r="E83" s="95"/>
      <c r="F83" s="95"/>
      <c r="G83" s="95"/>
      <c r="H83" s="95"/>
      <c r="I83" s="97"/>
    </row>
    <row r="84" spans="1:11" ht="15" customHeight="1" x14ac:dyDescent="0.25">
      <c r="A84" s="32">
        <v>4</v>
      </c>
      <c r="B84" s="89" t="s">
        <v>148</v>
      </c>
      <c r="C84" s="89"/>
      <c r="D84" s="89"/>
      <c r="E84" s="89"/>
      <c r="F84" s="89"/>
      <c r="G84" s="89"/>
      <c r="H84" s="89" t="s">
        <v>27</v>
      </c>
      <c r="I84" s="89"/>
    </row>
    <row r="85" spans="1:11" ht="15" customHeight="1" x14ac:dyDescent="0.25">
      <c r="A85" s="10" t="s">
        <v>73</v>
      </c>
      <c r="B85" s="90" t="s">
        <v>74</v>
      </c>
      <c r="C85" s="90"/>
      <c r="D85" s="90"/>
      <c r="E85" s="90"/>
      <c r="F85" s="90"/>
      <c r="G85" s="90"/>
      <c r="H85" s="91">
        <f>I77</f>
        <v>112.53636470370371</v>
      </c>
      <c r="I85" s="91"/>
      <c r="K85" s="26" t="s">
        <v>200</v>
      </c>
    </row>
    <row r="86" spans="1:11" ht="15" customHeight="1" x14ac:dyDescent="0.25">
      <c r="A86" s="10" t="s">
        <v>85</v>
      </c>
      <c r="B86" s="90" t="s">
        <v>86</v>
      </c>
      <c r="C86" s="90"/>
      <c r="D86" s="90"/>
      <c r="E86" s="90"/>
      <c r="F86" s="90"/>
      <c r="G86" s="90"/>
      <c r="H86" s="91">
        <f>H81</f>
        <v>0</v>
      </c>
      <c r="I86" s="91"/>
      <c r="K86" s="26" t="s">
        <v>201</v>
      </c>
    </row>
    <row r="87" spans="1:11" ht="15" customHeight="1" x14ac:dyDescent="0.25">
      <c r="A87" s="77" t="s">
        <v>119</v>
      </c>
      <c r="B87" s="77"/>
      <c r="C87" s="77"/>
      <c r="D87" s="77"/>
      <c r="E87" s="77"/>
      <c r="F87" s="77"/>
      <c r="G87" s="77"/>
      <c r="H87" s="91">
        <f>SUM(H85:I86)</f>
        <v>112.53636470370371</v>
      </c>
      <c r="I87" s="91"/>
      <c r="K87" s="26" t="s">
        <v>143</v>
      </c>
    </row>
    <row r="88" spans="1:11" ht="15" customHeight="1" thickBot="1" x14ac:dyDescent="0.3"/>
    <row r="89" spans="1:11" ht="15" customHeight="1" thickBot="1" x14ac:dyDescent="0.3">
      <c r="A89" s="96" t="s">
        <v>120</v>
      </c>
      <c r="B89" s="95"/>
      <c r="C89" s="95"/>
      <c r="D89" s="95"/>
      <c r="E89" s="95"/>
      <c r="F89" s="95"/>
      <c r="G89" s="95"/>
      <c r="H89" s="95"/>
      <c r="I89" s="97"/>
    </row>
    <row r="90" spans="1:11" ht="15" customHeight="1" thickBot="1" x14ac:dyDescent="0.3">
      <c r="A90" s="33">
        <v>5</v>
      </c>
      <c r="B90" s="95" t="s">
        <v>91</v>
      </c>
      <c r="C90" s="95"/>
      <c r="D90" s="95"/>
      <c r="E90" s="95"/>
      <c r="F90" s="95"/>
      <c r="G90" s="95"/>
      <c r="H90" s="95" t="s">
        <v>27</v>
      </c>
      <c r="I90" s="97"/>
    </row>
    <row r="91" spans="1:11" ht="38.25" x14ac:dyDescent="0.25">
      <c r="A91" s="11" t="s">
        <v>2</v>
      </c>
      <c r="B91" s="102" t="s">
        <v>92</v>
      </c>
      <c r="C91" s="102"/>
      <c r="D91" s="102"/>
      <c r="E91" s="102"/>
      <c r="F91" s="102"/>
      <c r="G91" s="102"/>
      <c r="H91" s="113">
        <f>Uniformes!E11</f>
        <v>70.069999999999993</v>
      </c>
      <c r="I91" s="113"/>
      <c r="K91" s="27" t="s">
        <v>145</v>
      </c>
    </row>
    <row r="92" spans="1:11" ht="38.25" x14ac:dyDescent="0.25">
      <c r="A92" s="10" t="s">
        <v>3</v>
      </c>
      <c r="B92" s="90" t="s">
        <v>93</v>
      </c>
      <c r="C92" s="90"/>
      <c r="D92" s="90"/>
      <c r="E92" s="90"/>
      <c r="F92" s="90"/>
      <c r="G92" s="90"/>
      <c r="H92" s="91">
        <f>Equipamento!E7</f>
        <v>9.44</v>
      </c>
      <c r="I92" s="91"/>
      <c r="K92" s="27" t="s">
        <v>145</v>
      </c>
    </row>
    <row r="93" spans="1:11" ht="38.25" x14ac:dyDescent="0.25">
      <c r="A93" s="10" t="s">
        <v>4</v>
      </c>
      <c r="B93" s="90" t="s">
        <v>25</v>
      </c>
      <c r="C93" s="90"/>
      <c r="D93" s="90"/>
      <c r="E93" s="90"/>
      <c r="F93" s="90"/>
      <c r="G93" s="90"/>
      <c r="H93" s="91">
        <v>0</v>
      </c>
      <c r="I93" s="91"/>
      <c r="K93" s="27" t="s">
        <v>145</v>
      </c>
    </row>
    <row r="94" spans="1:11" ht="15" customHeight="1" x14ac:dyDescent="0.25">
      <c r="A94" s="77" t="s">
        <v>118</v>
      </c>
      <c r="B94" s="77"/>
      <c r="C94" s="77"/>
      <c r="D94" s="77"/>
      <c r="E94" s="77"/>
      <c r="F94" s="77"/>
      <c r="G94" s="77"/>
      <c r="H94" s="91">
        <f>SUM(H91:I93)</f>
        <v>79.509999999999991</v>
      </c>
      <c r="I94" s="91"/>
      <c r="K94" s="26" t="s">
        <v>146</v>
      </c>
    </row>
    <row r="95" spans="1:11" ht="15" customHeight="1" thickBot="1" x14ac:dyDescent="0.3"/>
    <row r="96" spans="1:11" ht="15" customHeight="1" thickBot="1" x14ac:dyDescent="0.3">
      <c r="A96" s="96" t="s">
        <v>94</v>
      </c>
      <c r="B96" s="95"/>
      <c r="C96" s="95"/>
      <c r="D96" s="95"/>
      <c r="E96" s="95"/>
      <c r="F96" s="95"/>
      <c r="G96" s="95"/>
      <c r="H96" s="95"/>
      <c r="I96" s="97"/>
    </row>
    <row r="97" spans="1:11" ht="15" customHeight="1" thickBot="1" x14ac:dyDescent="0.3">
      <c r="A97" s="33">
        <v>6</v>
      </c>
      <c r="B97" s="95" t="s">
        <v>95</v>
      </c>
      <c r="C97" s="95"/>
      <c r="D97" s="95"/>
      <c r="E97" s="95"/>
      <c r="F97" s="95"/>
      <c r="G97" s="95"/>
      <c r="H97" s="34" t="s">
        <v>31</v>
      </c>
      <c r="I97" s="35" t="s">
        <v>27</v>
      </c>
    </row>
    <row r="98" spans="1:11" ht="15" customHeight="1" x14ac:dyDescent="0.25">
      <c r="A98" s="11" t="s">
        <v>2</v>
      </c>
      <c r="B98" s="102" t="s">
        <v>96</v>
      </c>
      <c r="C98" s="102"/>
      <c r="D98" s="102"/>
      <c r="E98" s="102"/>
      <c r="F98" s="102"/>
      <c r="G98" s="102"/>
      <c r="H98" s="14">
        <v>0.05</v>
      </c>
      <c r="I98" s="15">
        <f>H114*H98</f>
        <v>249.49178323518524</v>
      </c>
      <c r="K98" s="28" t="s">
        <v>202</v>
      </c>
    </row>
    <row r="99" spans="1:11" ht="15" customHeight="1" x14ac:dyDescent="0.25">
      <c r="A99" s="10" t="s">
        <v>3</v>
      </c>
      <c r="B99" s="90" t="s">
        <v>97</v>
      </c>
      <c r="C99" s="90"/>
      <c r="D99" s="90"/>
      <c r="E99" s="90"/>
      <c r="F99" s="90"/>
      <c r="G99" s="90"/>
      <c r="H99" s="13">
        <v>0.1</v>
      </c>
      <c r="I99" s="5">
        <f>(I98+H114)*H99</f>
        <v>523.9327447938889</v>
      </c>
      <c r="K99" s="28" t="s">
        <v>203</v>
      </c>
    </row>
    <row r="100" spans="1:11" ht="15" customHeight="1" x14ac:dyDescent="0.25">
      <c r="A100" s="10" t="s">
        <v>4</v>
      </c>
      <c r="B100" s="90" t="s">
        <v>98</v>
      </c>
      <c r="C100" s="90"/>
      <c r="D100" s="90"/>
      <c r="E100" s="90"/>
      <c r="F100" s="90"/>
      <c r="G100" s="90"/>
      <c r="H100" s="13">
        <f>SUM(H101:H104)</f>
        <v>0.14250000000000002</v>
      </c>
      <c r="I100" s="5">
        <f>SUM(I101:I104)</f>
        <v>957.74294748037414</v>
      </c>
      <c r="K100" s="28" t="s">
        <v>204</v>
      </c>
    </row>
    <row r="101" spans="1:11" ht="25.5" x14ac:dyDescent="0.25">
      <c r="A101" s="114" t="s">
        <v>99</v>
      </c>
      <c r="B101" s="114"/>
      <c r="C101" s="77" t="s">
        <v>100</v>
      </c>
      <c r="D101" s="115" t="s">
        <v>101</v>
      </c>
      <c r="E101" s="116"/>
      <c r="F101" s="116"/>
      <c r="G101" s="117"/>
      <c r="H101" s="13">
        <v>1.6500000000000001E-2</v>
      </c>
      <c r="I101" s="5">
        <f>(($H$114+$I$98+$I$99)/(1-$H$100))*H101</f>
        <v>110.89655181351702</v>
      </c>
      <c r="K101" s="29" t="s">
        <v>205</v>
      </c>
    </row>
    <row r="102" spans="1:11" ht="25.5" x14ac:dyDescent="0.25">
      <c r="A102" s="114" t="s">
        <v>102</v>
      </c>
      <c r="B102" s="114"/>
      <c r="C102" s="77"/>
      <c r="D102" s="115" t="s">
        <v>103</v>
      </c>
      <c r="E102" s="116"/>
      <c r="F102" s="116"/>
      <c r="G102" s="117"/>
      <c r="H102" s="13">
        <v>7.5999999999999998E-2</v>
      </c>
      <c r="I102" s="19">
        <f t="shared" ref="I102:I104" si="3">(($H$114+$I$98+$I$99)/(1-$H$100))*H102</f>
        <v>510.79623865619959</v>
      </c>
      <c r="K102" s="29" t="s">
        <v>206</v>
      </c>
    </row>
    <row r="103" spans="1:11" ht="25.5" x14ac:dyDescent="0.25">
      <c r="A103" s="114" t="s">
        <v>104</v>
      </c>
      <c r="B103" s="114"/>
      <c r="C103" s="3" t="s">
        <v>105</v>
      </c>
      <c r="D103" s="115" t="s">
        <v>106</v>
      </c>
      <c r="E103" s="116"/>
      <c r="F103" s="116"/>
      <c r="G103" s="117"/>
      <c r="H103" s="13">
        <v>0.05</v>
      </c>
      <c r="I103" s="19">
        <f t="shared" si="3"/>
        <v>336.05015701065764</v>
      </c>
      <c r="K103" s="29" t="s">
        <v>207</v>
      </c>
    </row>
    <row r="104" spans="1:11" ht="15" customHeight="1" x14ac:dyDescent="0.25">
      <c r="A104" s="114" t="s">
        <v>107</v>
      </c>
      <c r="B104" s="114"/>
      <c r="C104" s="3" t="s">
        <v>108</v>
      </c>
      <c r="D104" s="115"/>
      <c r="E104" s="116"/>
      <c r="F104" s="116"/>
      <c r="G104" s="117"/>
      <c r="H104" s="13">
        <v>0</v>
      </c>
      <c r="I104" s="19">
        <f t="shared" si="3"/>
        <v>0</v>
      </c>
    </row>
    <row r="105" spans="1:11" ht="15" customHeight="1" x14ac:dyDescent="0.25">
      <c r="A105" s="77" t="s">
        <v>121</v>
      </c>
      <c r="B105" s="77"/>
      <c r="C105" s="77"/>
      <c r="D105" s="77"/>
      <c r="E105" s="77"/>
      <c r="F105" s="77"/>
      <c r="G105" s="77"/>
      <c r="H105" s="77"/>
      <c r="I105" s="5">
        <f>SUM(I98:I100)</f>
        <v>1731.1674755094482</v>
      </c>
      <c r="K105" s="26" t="s">
        <v>146</v>
      </c>
    </row>
    <row r="106" spans="1:11" ht="15" customHeight="1" thickBot="1" x14ac:dyDescent="0.3"/>
    <row r="107" spans="1:11" ht="15" customHeight="1" thickBot="1" x14ac:dyDescent="0.3">
      <c r="A107" s="96" t="s">
        <v>109</v>
      </c>
      <c r="B107" s="95"/>
      <c r="C107" s="95"/>
      <c r="D107" s="95"/>
      <c r="E107" s="95"/>
      <c r="F107" s="95"/>
      <c r="G107" s="95"/>
      <c r="H107" s="95"/>
      <c r="I107" s="97"/>
    </row>
    <row r="108" spans="1:11" ht="15" customHeight="1" thickBot="1" x14ac:dyDescent="0.3">
      <c r="A108" s="96" t="s">
        <v>122</v>
      </c>
      <c r="B108" s="95"/>
      <c r="C108" s="95"/>
      <c r="D108" s="95"/>
      <c r="E108" s="95"/>
      <c r="F108" s="95"/>
      <c r="G108" s="95"/>
      <c r="H108" s="95" t="s">
        <v>27</v>
      </c>
      <c r="I108" s="97"/>
    </row>
    <row r="109" spans="1:11" ht="15" customHeight="1" x14ac:dyDescent="0.25">
      <c r="A109" s="11" t="s">
        <v>2</v>
      </c>
      <c r="B109" s="102" t="s">
        <v>110</v>
      </c>
      <c r="C109" s="102"/>
      <c r="D109" s="102"/>
      <c r="E109" s="102"/>
      <c r="F109" s="102"/>
      <c r="G109" s="102"/>
      <c r="H109" s="113">
        <f>H24</f>
        <v>2091.61</v>
      </c>
      <c r="I109" s="109"/>
      <c r="K109" s="28" t="s">
        <v>208</v>
      </c>
    </row>
    <row r="110" spans="1:11" ht="15" customHeight="1" x14ac:dyDescent="0.25">
      <c r="A110" s="10" t="s">
        <v>3</v>
      </c>
      <c r="B110" s="90" t="s">
        <v>111</v>
      </c>
      <c r="C110" s="90"/>
      <c r="D110" s="90"/>
      <c r="E110" s="90"/>
      <c r="F110" s="90"/>
      <c r="G110" s="90"/>
      <c r="H110" s="91">
        <f>H58</f>
        <v>2434.27</v>
      </c>
      <c r="I110" s="77"/>
      <c r="K110" s="28" t="s">
        <v>209</v>
      </c>
    </row>
    <row r="111" spans="1:11" ht="15" customHeight="1" x14ac:dyDescent="0.25">
      <c r="A111" s="10" t="s">
        <v>4</v>
      </c>
      <c r="B111" s="90" t="s">
        <v>112</v>
      </c>
      <c r="C111" s="90"/>
      <c r="D111" s="90"/>
      <c r="E111" s="90"/>
      <c r="F111" s="90"/>
      <c r="G111" s="90"/>
      <c r="H111" s="91">
        <f>H67</f>
        <v>271.90930000000003</v>
      </c>
      <c r="I111" s="77"/>
      <c r="K111" s="28" t="s">
        <v>210</v>
      </c>
    </row>
    <row r="112" spans="1:11" ht="15" customHeight="1" x14ac:dyDescent="0.25">
      <c r="A112" s="10" t="s">
        <v>5</v>
      </c>
      <c r="B112" s="90" t="s">
        <v>113</v>
      </c>
      <c r="C112" s="90"/>
      <c r="D112" s="90"/>
      <c r="E112" s="90"/>
      <c r="F112" s="90"/>
      <c r="G112" s="90"/>
      <c r="H112" s="91">
        <f>H87</f>
        <v>112.53636470370371</v>
      </c>
      <c r="I112" s="77"/>
      <c r="K112" s="28" t="s">
        <v>211</v>
      </c>
    </row>
    <row r="113" spans="1:11" ht="15" customHeight="1" x14ac:dyDescent="0.25">
      <c r="A113" s="10" t="s">
        <v>21</v>
      </c>
      <c r="B113" s="90" t="s">
        <v>114</v>
      </c>
      <c r="C113" s="90"/>
      <c r="D113" s="90"/>
      <c r="E113" s="90"/>
      <c r="F113" s="90"/>
      <c r="G113" s="90"/>
      <c r="H113" s="91">
        <f>H94</f>
        <v>79.509999999999991</v>
      </c>
      <c r="I113" s="77"/>
      <c r="K113" s="28" t="s">
        <v>212</v>
      </c>
    </row>
    <row r="114" spans="1:11" ht="15" customHeight="1" x14ac:dyDescent="0.25">
      <c r="A114" s="114" t="s">
        <v>115</v>
      </c>
      <c r="B114" s="114"/>
      <c r="C114" s="114"/>
      <c r="D114" s="114"/>
      <c r="E114" s="114"/>
      <c r="F114" s="114"/>
      <c r="G114" s="114"/>
      <c r="H114" s="91">
        <f>SUM(H109:I113)</f>
        <v>4989.8356647037044</v>
      </c>
      <c r="I114" s="77"/>
      <c r="K114" s="28" t="s">
        <v>139</v>
      </c>
    </row>
    <row r="115" spans="1:11" ht="15" customHeight="1" thickBot="1" x14ac:dyDescent="0.3">
      <c r="A115" s="18" t="s">
        <v>22</v>
      </c>
      <c r="B115" s="120" t="s">
        <v>116</v>
      </c>
      <c r="C115" s="120"/>
      <c r="D115" s="120"/>
      <c r="E115" s="120"/>
      <c r="F115" s="120"/>
      <c r="G115" s="120"/>
      <c r="H115" s="123">
        <f>I105</f>
        <v>1731.1674755094482</v>
      </c>
      <c r="I115" s="124"/>
      <c r="K115" s="28" t="s">
        <v>213</v>
      </c>
    </row>
    <row r="116" spans="1:11" ht="15" customHeight="1" thickBot="1" x14ac:dyDescent="0.3">
      <c r="A116" s="118" t="s">
        <v>117</v>
      </c>
      <c r="B116" s="119"/>
      <c r="C116" s="119"/>
      <c r="D116" s="119"/>
      <c r="E116" s="119"/>
      <c r="F116" s="119"/>
      <c r="G116" s="119"/>
      <c r="H116" s="121">
        <f>SUM(H109:I113,H115)</f>
        <v>6721.0031402131526</v>
      </c>
      <c r="I116" s="122"/>
      <c r="K116" s="28" t="s">
        <v>147</v>
      </c>
    </row>
  </sheetData>
  <mergeCells count="152">
    <mergeCell ref="A116:G116"/>
    <mergeCell ref="A114:G114"/>
    <mergeCell ref="B115:G115"/>
    <mergeCell ref="H116:I116"/>
    <mergeCell ref="A105:H105"/>
    <mergeCell ref="B113:G113"/>
    <mergeCell ref="H113:I113"/>
    <mergeCell ref="H114:I114"/>
    <mergeCell ref="H115:I115"/>
    <mergeCell ref="B110:G110"/>
    <mergeCell ref="H110:I110"/>
    <mergeCell ref="B111:G111"/>
    <mergeCell ref="H111:I111"/>
    <mergeCell ref="B112:G112"/>
    <mergeCell ref="H112:I112"/>
    <mergeCell ref="A107:I107"/>
    <mergeCell ref="H109:I109"/>
    <mergeCell ref="A108:G108"/>
    <mergeCell ref="B109:G109"/>
    <mergeCell ref="H108:I108"/>
    <mergeCell ref="A101:B101"/>
    <mergeCell ref="A102:B102"/>
    <mergeCell ref="A103:B103"/>
    <mergeCell ref="A104:B104"/>
    <mergeCell ref="A96:I96"/>
    <mergeCell ref="B97:G97"/>
    <mergeCell ref="B98:G98"/>
    <mergeCell ref="B99:G99"/>
    <mergeCell ref="B100:G100"/>
    <mergeCell ref="D101:G101"/>
    <mergeCell ref="D102:G102"/>
    <mergeCell ref="D103:G103"/>
    <mergeCell ref="D104:G104"/>
    <mergeCell ref="C101:C102"/>
    <mergeCell ref="B93:G93"/>
    <mergeCell ref="H93:I93"/>
    <mergeCell ref="A94:G94"/>
    <mergeCell ref="H94:I94"/>
    <mergeCell ref="B91:G91"/>
    <mergeCell ref="H91:I91"/>
    <mergeCell ref="B92:G92"/>
    <mergeCell ref="H92:I92"/>
    <mergeCell ref="A87:G87"/>
    <mergeCell ref="H87:I87"/>
    <mergeCell ref="A89:I89"/>
    <mergeCell ref="B90:G90"/>
    <mergeCell ref="H90:I90"/>
    <mergeCell ref="B85:G85"/>
    <mergeCell ref="H85:I85"/>
    <mergeCell ref="B86:G86"/>
    <mergeCell ref="H86:I86"/>
    <mergeCell ref="A81:G81"/>
    <mergeCell ref="H81:I81"/>
    <mergeCell ref="A83:I83"/>
    <mergeCell ref="B84:G84"/>
    <mergeCell ref="H84:I84"/>
    <mergeCell ref="B79:G79"/>
    <mergeCell ref="B80:G80"/>
    <mergeCell ref="B74:G74"/>
    <mergeCell ref="B75:G75"/>
    <mergeCell ref="A77:G77"/>
    <mergeCell ref="B76:G76"/>
    <mergeCell ref="B72:G72"/>
    <mergeCell ref="B73:G73"/>
    <mergeCell ref="A1:I1"/>
    <mergeCell ref="A2:I2"/>
    <mergeCell ref="C5:G5"/>
    <mergeCell ref="H67:I67"/>
    <mergeCell ref="B62:E62"/>
    <mergeCell ref="B63:G63"/>
    <mergeCell ref="B64:G64"/>
    <mergeCell ref="B65:G65"/>
    <mergeCell ref="B66:G66"/>
    <mergeCell ref="A3:I3"/>
    <mergeCell ref="G7:I7"/>
    <mergeCell ref="G8:I8"/>
    <mergeCell ref="A69:I69"/>
    <mergeCell ref="B70:G70"/>
    <mergeCell ref="B71:G71"/>
    <mergeCell ref="H22:I22"/>
    <mergeCell ref="B7:F7"/>
    <mergeCell ref="B8:F8"/>
    <mergeCell ref="B23:C23"/>
    <mergeCell ref="A26:I26"/>
    <mergeCell ref="B27:G27"/>
    <mergeCell ref="B28:G28"/>
    <mergeCell ref="B29:G29"/>
    <mergeCell ref="A30:G30"/>
    <mergeCell ref="D22:G22"/>
    <mergeCell ref="A10:I10"/>
    <mergeCell ref="A12:I12"/>
    <mergeCell ref="A13:I13"/>
    <mergeCell ref="B14:G14"/>
    <mergeCell ref="B15:G15"/>
    <mergeCell ref="A20:I20"/>
    <mergeCell ref="B17:G17"/>
    <mergeCell ref="B18:G18"/>
    <mergeCell ref="H14:I14"/>
    <mergeCell ref="H15:I15"/>
    <mergeCell ref="H16:I16"/>
    <mergeCell ref="H17:I17"/>
    <mergeCell ref="H18:I18"/>
    <mergeCell ref="B16:G16"/>
    <mergeCell ref="B21:G21"/>
    <mergeCell ref="H21:I21"/>
    <mergeCell ref="B22:C22"/>
    <mergeCell ref="B44:B45"/>
    <mergeCell ref="A44:A45"/>
    <mergeCell ref="H44:I45"/>
    <mergeCell ref="B33:G33"/>
    <mergeCell ref="B34:G34"/>
    <mergeCell ref="B36:G36"/>
    <mergeCell ref="B37:G37"/>
    <mergeCell ref="B38:G38"/>
    <mergeCell ref="B39:G39"/>
    <mergeCell ref="B40:G40"/>
    <mergeCell ref="A41:G41"/>
    <mergeCell ref="B35:C35"/>
    <mergeCell ref="B43:G43"/>
    <mergeCell ref="H43:I43"/>
    <mergeCell ref="B32:G32"/>
    <mergeCell ref="H23:I23"/>
    <mergeCell ref="D23:G23"/>
    <mergeCell ref="A24:G24"/>
    <mergeCell ref="H24:I24"/>
    <mergeCell ref="A53:I53"/>
    <mergeCell ref="B46:C47"/>
    <mergeCell ref="H46:I47"/>
    <mergeCell ref="A46:A47"/>
    <mergeCell ref="B48:G48"/>
    <mergeCell ref="H48:I48"/>
    <mergeCell ref="B49:G49"/>
    <mergeCell ref="B50:G50"/>
    <mergeCell ref="H49:I49"/>
    <mergeCell ref="H50:I50"/>
    <mergeCell ref="A51:G51"/>
    <mergeCell ref="H51:I51"/>
    <mergeCell ref="E46:F46"/>
    <mergeCell ref="E47:F47"/>
    <mergeCell ref="B54:G54"/>
    <mergeCell ref="H54:I54"/>
    <mergeCell ref="B55:G55"/>
    <mergeCell ref="H55:I55"/>
    <mergeCell ref="B56:G56"/>
    <mergeCell ref="H56:I56"/>
    <mergeCell ref="A67:G67"/>
    <mergeCell ref="B57:G57"/>
    <mergeCell ref="H57:I57"/>
    <mergeCell ref="A58:G58"/>
    <mergeCell ref="H58:I58"/>
    <mergeCell ref="A60:I60"/>
    <mergeCell ref="B61:G61"/>
  </mergeCells>
  <pageMargins left="0.51181102362204722" right="0.51181102362204722" top="0.78740157480314965" bottom="0.78740157480314965" header="0.31496062992125984" footer="0.31496062992125984"/>
  <pageSetup paperSize="9"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view="pageBreakPreview" topLeftCell="A70" zoomScaleNormal="100" zoomScaleSheetLayoutView="100" workbookViewId="0">
      <selection activeCell="A51" sqref="A51:G51"/>
    </sheetView>
  </sheetViews>
  <sheetFormatPr defaultRowHeight="15" customHeight="1" x14ac:dyDescent="0.25"/>
  <cols>
    <col min="1" max="1" width="3.5703125" style="9" bestFit="1" customWidth="1"/>
    <col min="2" max="3" width="17.140625" style="1" customWidth="1"/>
    <col min="4" max="4" width="14.28515625" style="1" customWidth="1"/>
    <col min="5" max="5" width="10" style="1" customWidth="1"/>
    <col min="6" max="6" width="11" style="1" bestFit="1" customWidth="1"/>
    <col min="7" max="8" width="10" style="1" customWidth="1"/>
    <col min="9" max="9" width="11" style="1" bestFit="1" customWidth="1"/>
    <col min="10" max="10" width="2.85546875" style="1" customWidth="1"/>
    <col min="11" max="11" width="59" style="24" bestFit="1" customWidth="1"/>
    <col min="12" max="16384" width="9.140625" style="1"/>
  </cols>
  <sheetData>
    <row r="1" spans="1:11" ht="15" customHeight="1" thickBot="1" x14ac:dyDescent="0.3">
      <c r="A1" s="84" t="s">
        <v>129</v>
      </c>
      <c r="B1" s="85"/>
      <c r="C1" s="85"/>
      <c r="D1" s="85"/>
      <c r="E1" s="85"/>
      <c r="F1" s="85"/>
      <c r="G1" s="85"/>
      <c r="H1" s="85"/>
      <c r="I1" s="104"/>
    </row>
    <row r="2" spans="1:11" ht="15" customHeight="1" thickBot="1" x14ac:dyDescent="0.3">
      <c r="A2" s="84" t="s">
        <v>0</v>
      </c>
      <c r="B2" s="85"/>
      <c r="C2" s="85"/>
      <c r="D2" s="85"/>
      <c r="E2" s="85"/>
      <c r="F2" s="85"/>
      <c r="G2" s="85"/>
      <c r="H2" s="85"/>
      <c r="I2" s="104"/>
    </row>
    <row r="3" spans="1:11" ht="90" customHeight="1" x14ac:dyDescent="0.25">
      <c r="A3" s="86" t="str">
        <f>'Valor Máximo Aceitável'!A3:H3</f>
        <v>Em atenção ao disposto no Artigo 9º da Instrução Normativa SEGES/ME nº 65/2021, o item 2.9 do Anexo V da IN SEGES/MPOG nº 05/2017, e artigos 4º e 5º da Portaria SEGES/SEDGG/ME nº 21.262/2020, foi elaborada a presente planilha para identificação dos valores máximos aceitáveis para a contratação dos serviços de apoio administrativo para a SEMS/TO. Para os cálculos realizados foram considerados a Convenção Coletiva de Trabalho firmada entre o Sindicato dos Trabalhadores em Empresas de Asseio, Conservação Ambiental e Pública do Estado do Tocantins e o Sindicato das Empresas de Asseio, Conservação, Limpeza Urbana e Terceirização de Mão-de-Obra do Estado do Tocantins, registrada sob o número TO000012/2026; A legislação sobre o tema; e demais orientação aplicáveis ao caso.</v>
      </c>
      <c r="B3" s="86"/>
      <c r="C3" s="86"/>
      <c r="D3" s="86"/>
      <c r="E3" s="86"/>
      <c r="F3" s="86"/>
      <c r="G3" s="86"/>
      <c r="H3" s="86"/>
      <c r="I3" s="86"/>
    </row>
    <row r="5" spans="1:11" ht="15" customHeight="1" x14ac:dyDescent="0.25">
      <c r="B5" s="31" t="s">
        <v>1</v>
      </c>
      <c r="C5" s="87" t="str">
        <f>'Valor Máximo Aceitável'!C5:G5</f>
        <v>25026.000357/2026-78</v>
      </c>
      <c r="D5" s="87"/>
      <c r="E5" s="87"/>
      <c r="F5" s="87"/>
      <c r="G5" s="87"/>
    </row>
    <row r="6" spans="1:11" ht="15" customHeight="1" x14ac:dyDescent="0.25">
      <c r="K6" s="25" t="s">
        <v>10</v>
      </c>
    </row>
    <row r="7" spans="1:11" ht="15" customHeight="1" x14ac:dyDescent="0.25">
      <c r="A7" s="57" t="s">
        <v>2</v>
      </c>
      <c r="B7" s="76" t="s">
        <v>6</v>
      </c>
      <c r="C7" s="76"/>
      <c r="D7" s="76"/>
      <c r="E7" s="76"/>
      <c r="F7" s="76"/>
      <c r="G7" s="77" t="str">
        <f>'Valor Máximo Aceitável'!G7:H7</f>
        <v>TO000012/2026</v>
      </c>
      <c r="H7" s="77"/>
      <c r="I7" s="77"/>
      <c r="K7" s="24" t="s">
        <v>11</v>
      </c>
    </row>
    <row r="8" spans="1:11" ht="15" customHeight="1" x14ac:dyDescent="0.25">
      <c r="A8" s="57" t="s">
        <v>3</v>
      </c>
      <c r="B8" s="76" t="s">
        <v>7</v>
      </c>
      <c r="C8" s="76"/>
      <c r="D8" s="76"/>
      <c r="E8" s="76"/>
      <c r="F8" s="76"/>
      <c r="G8" s="77">
        <f>'Valor Máximo Aceitável'!G8:H8</f>
        <v>12</v>
      </c>
      <c r="H8" s="77"/>
      <c r="I8" s="77"/>
      <c r="K8" s="24" t="s">
        <v>12</v>
      </c>
    </row>
    <row r="9" spans="1:11" ht="15" customHeight="1" thickBot="1" x14ac:dyDescent="0.3"/>
    <row r="10" spans="1:11" ht="15" customHeight="1" thickBot="1" x14ac:dyDescent="0.3">
      <c r="A10" s="84" t="s">
        <v>8</v>
      </c>
      <c r="B10" s="85"/>
      <c r="C10" s="85"/>
      <c r="D10" s="85"/>
      <c r="E10" s="85"/>
      <c r="F10" s="85"/>
      <c r="G10" s="85"/>
      <c r="H10" s="85"/>
      <c r="I10" s="104"/>
    </row>
    <row r="11" spans="1:11" ht="15" customHeight="1" thickBot="1" x14ac:dyDescent="0.3">
      <c r="A11" s="12"/>
      <c r="B11" s="2"/>
      <c r="C11" s="2"/>
      <c r="D11" s="2"/>
      <c r="E11" s="2"/>
      <c r="F11" s="2"/>
      <c r="G11" s="2"/>
      <c r="H11" s="2"/>
      <c r="I11" s="2"/>
    </row>
    <row r="12" spans="1:11" ht="15" customHeight="1" thickBot="1" x14ac:dyDescent="0.3">
      <c r="A12" s="105" t="s">
        <v>9</v>
      </c>
      <c r="B12" s="106"/>
      <c r="C12" s="106"/>
      <c r="D12" s="106"/>
      <c r="E12" s="106"/>
      <c r="F12" s="106"/>
      <c r="G12" s="106"/>
      <c r="H12" s="106"/>
      <c r="I12" s="107"/>
    </row>
    <row r="13" spans="1:11" ht="15" customHeight="1" x14ac:dyDescent="0.25">
      <c r="A13" s="102" t="s">
        <v>13</v>
      </c>
      <c r="B13" s="102"/>
      <c r="C13" s="102"/>
      <c r="D13" s="102"/>
      <c r="E13" s="102"/>
      <c r="F13" s="102"/>
      <c r="G13" s="102"/>
      <c r="H13" s="102"/>
      <c r="I13" s="102"/>
    </row>
    <row r="14" spans="1:11" ht="15" customHeight="1" x14ac:dyDescent="0.25">
      <c r="A14" s="57">
        <v>1</v>
      </c>
      <c r="B14" s="90" t="s">
        <v>14</v>
      </c>
      <c r="C14" s="90"/>
      <c r="D14" s="90"/>
      <c r="E14" s="90"/>
      <c r="F14" s="90"/>
      <c r="G14" s="90"/>
      <c r="H14" s="77" t="s">
        <v>161</v>
      </c>
      <c r="I14" s="77"/>
      <c r="K14" s="24" t="s">
        <v>130</v>
      </c>
    </row>
    <row r="15" spans="1:11" ht="15" customHeight="1" x14ac:dyDescent="0.25">
      <c r="A15" s="57">
        <v>2</v>
      </c>
      <c r="B15" s="90" t="s">
        <v>15</v>
      </c>
      <c r="C15" s="90"/>
      <c r="D15" s="90"/>
      <c r="E15" s="90"/>
      <c r="F15" s="90"/>
      <c r="G15" s="90"/>
      <c r="H15" s="77" t="s">
        <v>222</v>
      </c>
      <c r="I15" s="77"/>
      <c r="K15" s="24" t="s">
        <v>131</v>
      </c>
    </row>
    <row r="16" spans="1:11" ht="15" customHeight="1" x14ac:dyDescent="0.25">
      <c r="A16" s="57">
        <v>3</v>
      </c>
      <c r="B16" s="90" t="s">
        <v>17</v>
      </c>
      <c r="C16" s="90"/>
      <c r="D16" s="90"/>
      <c r="E16" s="90"/>
      <c r="F16" s="90"/>
      <c r="G16" s="90"/>
      <c r="H16" s="77" t="s">
        <v>221</v>
      </c>
      <c r="I16" s="77"/>
      <c r="K16" s="24" t="s">
        <v>132</v>
      </c>
    </row>
    <row r="17" spans="1:11" ht="15" customHeight="1" x14ac:dyDescent="0.25">
      <c r="A17" s="57">
        <v>4</v>
      </c>
      <c r="B17" s="90" t="s">
        <v>16</v>
      </c>
      <c r="C17" s="90"/>
      <c r="D17" s="90"/>
      <c r="E17" s="90"/>
      <c r="F17" s="90"/>
      <c r="G17" s="90"/>
      <c r="H17" s="91">
        <v>3918.16</v>
      </c>
      <c r="I17" s="91"/>
      <c r="K17" s="24" t="s">
        <v>133</v>
      </c>
    </row>
    <row r="18" spans="1:11" ht="15" customHeight="1" x14ac:dyDescent="0.25">
      <c r="A18" s="57">
        <v>5</v>
      </c>
      <c r="B18" s="90" t="s">
        <v>18</v>
      </c>
      <c r="C18" s="90"/>
      <c r="D18" s="90"/>
      <c r="E18" s="90"/>
      <c r="F18" s="90"/>
      <c r="G18" s="90"/>
      <c r="H18" s="108">
        <v>46023</v>
      </c>
      <c r="I18" s="77"/>
      <c r="K18" s="24" t="s">
        <v>134</v>
      </c>
    </row>
    <row r="19" spans="1:11" ht="15" customHeight="1" thickBot="1" x14ac:dyDescent="0.3"/>
    <row r="20" spans="1:11" ht="15" customHeight="1" thickBot="1" x14ac:dyDescent="0.3">
      <c r="A20" s="96" t="s">
        <v>19</v>
      </c>
      <c r="B20" s="95"/>
      <c r="C20" s="95"/>
      <c r="D20" s="95"/>
      <c r="E20" s="95"/>
      <c r="F20" s="95"/>
      <c r="G20" s="95"/>
      <c r="H20" s="95"/>
      <c r="I20" s="97"/>
    </row>
    <row r="21" spans="1:11" ht="15" customHeight="1" x14ac:dyDescent="0.25">
      <c r="A21" s="66">
        <v>1</v>
      </c>
      <c r="B21" s="89" t="s">
        <v>20</v>
      </c>
      <c r="C21" s="89"/>
      <c r="D21" s="89"/>
      <c r="E21" s="89"/>
      <c r="F21" s="89"/>
      <c r="G21" s="89"/>
      <c r="H21" s="89" t="s">
        <v>27</v>
      </c>
      <c r="I21" s="89"/>
    </row>
    <row r="22" spans="1:11" ht="15" customHeight="1" x14ac:dyDescent="0.25">
      <c r="A22" s="57" t="s">
        <v>2</v>
      </c>
      <c r="B22" s="90" t="s">
        <v>23</v>
      </c>
      <c r="C22" s="90"/>
      <c r="D22" s="77"/>
      <c r="E22" s="77"/>
      <c r="F22" s="77"/>
      <c r="G22" s="77"/>
      <c r="H22" s="91">
        <f>H17</f>
        <v>3918.16</v>
      </c>
      <c r="I22" s="91"/>
      <c r="K22" s="24" t="s">
        <v>135</v>
      </c>
    </row>
    <row r="23" spans="1:11" ht="15" customHeight="1" x14ac:dyDescent="0.25">
      <c r="A23" s="57" t="s">
        <v>3</v>
      </c>
      <c r="B23" s="90" t="s">
        <v>25</v>
      </c>
      <c r="C23" s="90"/>
      <c r="D23" s="77"/>
      <c r="E23" s="77"/>
      <c r="F23" s="77"/>
      <c r="G23" s="77"/>
      <c r="H23" s="91"/>
      <c r="I23" s="91"/>
    </row>
    <row r="24" spans="1:11" ht="15" customHeight="1" x14ac:dyDescent="0.25">
      <c r="A24" s="77" t="s">
        <v>81</v>
      </c>
      <c r="B24" s="77"/>
      <c r="C24" s="77"/>
      <c r="D24" s="77"/>
      <c r="E24" s="77"/>
      <c r="F24" s="77"/>
      <c r="G24" s="77"/>
      <c r="H24" s="91">
        <f>SUM(H22:I23)</f>
        <v>3918.16</v>
      </c>
      <c r="I24" s="91"/>
      <c r="K24" s="24" t="s">
        <v>136</v>
      </c>
    </row>
    <row r="25" spans="1:11" ht="15" customHeight="1" thickBot="1" x14ac:dyDescent="0.3"/>
    <row r="26" spans="1:11" ht="15" customHeight="1" thickBot="1" x14ac:dyDescent="0.3">
      <c r="A26" s="96" t="s">
        <v>28</v>
      </c>
      <c r="B26" s="95"/>
      <c r="C26" s="95"/>
      <c r="D26" s="95"/>
      <c r="E26" s="95"/>
      <c r="F26" s="95"/>
      <c r="G26" s="95"/>
      <c r="H26" s="95"/>
      <c r="I26" s="97"/>
    </row>
    <row r="27" spans="1:11" ht="15" customHeight="1" thickBot="1" x14ac:dyDescent="0.3">
      <c r="A27" s="61" t="s">
        <v>29</v>
      </c>
      <c r="B27" s="95" t="s">
        <v>30</v>
      </c>
      <c r="C27" s="95"/>
      <c r="D27" s="95"/>
      <c r="E27" s="95"/>
      <c r="F27" s="95"/>
      <c r="G27" s="95"/>
      <c r="H27" s="62" t="s">
        <v>31</v>
      </c>
      <c r="I27" s="63" t="s">
        <v>27</v>
      </c>
    </row>
    <row r="28" spans="1:11" ht="12.75" x14ac:dyDescent="0.25">
      <c r="A28" s="65" t="s">
        <v>2</v>
      </c>
      <c r="B28" s="102" t="s">
        <v>32</v>
      </c>
      <c r="C28" s="102"/>
      <c r="D28" s="102"/>
      <c r="E28" s="102"/>
      <c r="F28" s="102"/>
      <c r="G28" s="102"/>
      <c r="H28" s="16">
        <f>1/12</f>
        <v>8.3333333333333329E-2</v>
      </c>
      <c r="I28" s="64">
        <f>ROUND($H$24*H28,2)</f>
        <v>326.51</v>
      </c>
      <c r="K28" s="24" t="s">
        <v>171</v>
      </c>
    </row>
    <row r="29" spans="1:11" ht="25.5" x14ac:dyDescent="0.25">
      <c r="A29" s="57" t="s">
        <v>3</v>
      </c>
      <c r="B29" s="90" t="s">
        <v>33</v>
      </c>
      <c r="C29" s="90"/>
      <c r="D29" s="90"/>
      <c r="E29" s="90"/>
      <c r="F29" s="90"/>
      <c r="G29" s="90"/>
      <c r="H29" s="17">
        <f>(4/3)/12</f>
        <v>0.1111111111111111</v>
      </c>
      <c r="I29" s="64">
        <f>ROUND($H$24*H29,2)</f>
        <v>435.35</v>
      </c>
      <c r="K29" s="24" t="s">
        <v>172</v>
      </c>
    </row>
    <row r="30" spans="1:11" ht="15" customHeight="1" x14ac:dyDescent="0.25">
      <c r="A30" s="77" t="s">
        <v>34</v>
      </c>
      <c r="B30" s="77"/>
      <c r="C30" s="77"/>
      <c r="D30" s="77"/>
      <c r="E30" s="77"/>
      <c r="F30" s="77"/>
      <c r="G30" s="77"/>
      <c r="H30" s="13">
        <f>SUM(H28:H29)</f>
        <v>0.19444444444444442</v>
      </c>
      <c r="I30" s="59">
        <f>ROUND(SUM(I28:I29),2)</f>
        <v>761.86</v>
      </c>
      <c r="K30" s="24" t="s">
        <v>136</v>
      </c>
    </row>
    <row r="31" spans="1:11" ht="15" customHeight="1" thickBot="1" x14ac:dyDescent="0.3"/>
    <row r="32" spans="1:11" ht="15" customHeight="1" thickBot="1" x14ac:dyDescent="0.3">
      <c r="A32" s="61" t="s">
        <v>35</v>
      </c>
      <c r="B32" s="95" t="s">
        <v>36</v>
      </c>
      <c r="C32" s="95"/>
      <c r="D32" s="95"/>
      <c r="E32" s="95"/>
      <c r="F32" s="95"/>
      <c r="G32" s="95"/>
      <c r="H32" s="62" t="s">
        <v>31</v>
      </c>
      <c r="I32" s="63" t="s">
        <v>27</v>
      </c>
    </row>
    <row r="33" spans="1:11" ht="27" customHeight="1" x14ac:dyDescent="0.25">
      <c r="A33" s="65" t="s">
        <v>2</v>
      </c>
      <c r="B33" s="102" t="s">
        <v>37</v>
      </c>
      <c r="C33" s="102"/>
      <c r="D33" s="102"/>
      <c r="E33" s="102"/>
      <c r="F33" s="102"/>
      <c r="G33" s="102"/>
      <c r="H33" s="14">
        <v>0.2</v>
      </c>
      <c r="I33" s="64">
        <f>ROUND(H33*($H$24+$I$30),2)</f>
        <v>936</v>
      </c>
      <c r="K33" s="26" t="s">
        <v>174</v>
      </c>
    </row>
    <row r="34" spans="1:11" ht="27" customHeight="1" x14ac:dyDescent="0.25">
      <c r="A34" s="57" t="s">
        <v>3</v>
      </c>
      <c r="B34" s="90" t="s">
        <v>38</v>
      </c>
      <c r="C34" s="90"/>
      <c r="D34" s="90"/>
      <c r="E34" s="90"/>
      <c r="F34" s="90"/>
      <c r="G34" s="90"/>
      <c r="H34" s="13">
        <v>2.5000000000000001E-2</v>
      </c>
      <c r="I34" s="64">
        <f t="shared" ref="I34:I40" si="0">ROUND(H34*($H$24+$I$30),2)</f>
        <v>117</v>
      </c>
      <c r="K34" s="26" t="s">
        <v>175</v>
      </c>
    </row>
    <row r="35" spans="1:11" ht="40.5" customHeight="1" x14ac:dyDescent="0.25">
      <c r="A35" s="57" t="s">
        <v>4</v>
      </c>
      <c r="B35" s="90" t="s">
        <v>39</v>
      </c>
      <c r="C35" s="90"/>
      <c r="D35" s="58" t="s">
        <v>40</v>
      </c>
      <c r="E35" s="58">
        <v>3</v>
      </c>
      <c r="F35" s="58" t="s">
        <v>41</v>
      </c>
      <c r="G35" s="58">
        <v>2</v>
      </c>
      <c r="H35" s="13">
        <f>E35*G35/100</f>
        <v>0.06</v>
      </c>
      <c r="I35" s="64">
        <f t="shared" si="0"/>
        <v>280.8</v>
      </c>
      <c r="K35" s="26" t="s">
        <v>176</v>
      </c>
    </row>
    <row r="36" spans="1:11" ht="27" customHeight="1" x14ac:dyDescent="0.25">
      <c r="A36" s="57" t="s">
        <v>5</v>
      </c>
      <c r="B36" s="90" t="s">
        <v>42</v>
      </c>
      <c r="C36" s="90"/>
      <c r="D36" s="90"/>
      <c r="E36" s="90"/>
      <c r="F36" s="90"/>
      <c r="G36" s="90"/>
      <c r="H36" s="13">
        <v>1.4999999999999999E-2</v>
      </c>
      <c r="I36" s="64">
        <f t="shared" si="0"/>
        <v>70.2</v>
      </c>
      <c r="K36" s="26" t="s">
        <v>177</v>
      </c>
    </row>
    <row r="37" spans="1:11" ht="27" customHeight="1" x14ac:dyDescent="0.25">
      <c r="A37" s="57" t="s">
        <v>21</v>
      </c>
      <c r="B37" s="90" t="s">
        <v>43</v>
      </c>
      <c r="C37" s="90"/>
      <c r="D37" s="90"/>
      <c r="E37" s="90"/>
      <c r="F37" s="90"/>
      <c r="G37" s="90"/>
      <c r="H37" s="13">
        <v>0.01</v>
      </c>
      <c r="I37" s="64">
        <f t="shared" si="0"/>
        <v>46.8</v>
      </c>
      <c r="K37" s="26" t="s">
        <v>178</v>
      </c>
    </row>
    <row r="38" spans="1:11" ht="27" customHeight="1" x14ac:dyDescent="0.25">
      <c r="A38" s="57" t="s">
        <v>22</v>
      </c>
      <c r="B38" s="90" t="s">
        <v>44</v>
      </c>
      <c r="C38" s="90"/>
      <c r="D38" s="90"/>
      <c r="E38" s="90"/>
      <c r="F38" s="90"/>
      <c r="G38" s="90"/>
      <c r="H38" s="13">
        <v>6.0000000000000001E-3</v>
      </c>
      <c r="I38" s="64">
        <f t="shared" si="0"/>
        <v>28.08</v>
      </c>
      <c r="K38" s="26" t="s">
        <v>179</v>
      </c>
    </row>
    <row r="39" spans="1:11" ht="27" customHeight="1" x14ac:dyDescent="0.25">
      <c r="A39" s="57" t="s">
        <v>24</v>
      </c>
      <c r="B39" s="90" t="s">
        <v>45</v>
      </c>
      <c r="C39" s="90"/>
      <c r="D39" s="90"/>
      <c r="E39" s="90"/>
      <c r="F39" s="90"/>
      <c r="G39" s="90"/>
      <c r="H39" s="13">
        <v>2E-3</v>
      </c>
      <c r="I39" s="64">
        <f t="shared" si="0"/>
        <v>9.36</v>
      </c>
      <c r="K39" s="26" t="s">
        <v>180</v>
      </c>
    </row>
    <row r="40" spans="1:11" ht="27" customHeight="1" x14ac:dyDescent="0.25">
      <c r="A40" s="57" t="s">
        <v>46</v>
      </c>
      <c r="B40" s="90" t="s">
        <v>47</v>
      </c>
      <c r="C40" s="90"/>
      <c r="D40" s="90"/>
      <c r="E40" s="90"/>
      <c r="F40" s="90"/>
      <c r="G40" s="90"/>
      <c r="H40" s="13">
        <v>0.08</v>
      </c>
      <c r="I40" s="64">
        <f t="shared" si="0"/>
        <v>374.4</v>
      </c>
      <c r="K40" s="26" t="s">
        <v>181</v>
      </c>
    </row>
    <row r="41" spans="1:11" ht="15" customHeight="1" x14ac:dyDescent="0.25">
      <c r="A41" s="77" t="s">
        <v>48</v>
      </c>
      <c r="B41" s="77"/>
      <c r="C41" s="77"/>
      <c r="D41" s="77"/>
      <c r="E41" s="77"/>
      <c r="F41" s="77"/>
      <c r="G41" s="77"/>
      <c r="H41" s="13">
        <f>SUM(H33:H40)</f>
        <v>0.39800000000000008</v>
      </c>
      <c r="I41" s="59">
        <f>SUM(I33:I40)</f>
        <v>1862.6399999999999</v>
      </c>
      <c r="K41" s="26" t="s">
        <v>137</v>
      </c>
    </row>
    <row r="43" spans="1:11" ht="15" customHeight="1" x14ac:dyDescent="0.25">
      <c r="A43" s="67" t="s">
        <v>49</v>
      </c>
      <c r="B43" s="103" t="s">
        <v>50</v>
      </c>
      <c r="C43" s="103"/>
      <c r="D43" s="103"/>
      <c r="E43" s="103"/>
      <c r="F43" s="103"/>
      <c r="G43" s="103"/>
      <c r="H43" s="103" t="s">
        <v>27</v>
      </c>
      <c r="I43" s="103"/>
    </row>
    <row r="44" spans="1:11" ht="25.5" x14ac:dyDescent="0.25">
      <c r="A44" s="77" t="s">
        <v>2</v>
      </c>
      <c r="B44" s="90" t="s">
        <v>51</v>
      </c>
      <c r="C44" s="57" t="s">
        <v>26</v>
      </c>
      <c r="D44" s="57" t="s">
        <v>27</v>
      </c>
      <c r="E44" s="57" t="s">
        <v>52</v>
      </c>
      <c r="F44" s="57" t="s">
        <v>53</v>
      </c>
      <c r="G44" s="57" t="s">
        <v>54</v>
      </c>
      <c r="H44" s="91">
        <f>IF(AND(C45="S",(D45*E45*F45)-G45&gt;0),(D45*E45*F45)-G45,0)</f>
        <v>0</v>
      </c>
      <c r="I44" s="91"/>
      <c r="K44" s="26" t="s">
        <v>182</v>
      </c>
    </row>
    <row r="45" spans="1:11" ht="25.5" x14ac:dyDescent="0.25">
      <c r="A45" s="77"/>
      <c r="B45" s="90"/>
      <c r="C45" s="57" t="s">
        <v>144</v>
      </c>
      <c r="D45" s="59">
        <v>4.8499999999999996</v>
      </c>
      <c r="E45" s="57">
        <v>2</v>
      </c>
      <c r="F45" s="57">
        <v>22</v>
      </c>
      <c r="G45" s="59">
        <f>IF(C45="N","",IF(H22&gt;0,ROUND(0.06*H22,2),""))</f>
        <v>235.09</v>
      </c>
      <c r="H45" s="91"/>
      <c r="I45" s="91"/>
      <c r="K45" s="26" t="s">
        <v>183</v>
      </c>
    </row>
    <row r="46" spans="1:11" ht="25.5" x14ac:dyDescent="0.25">
      <c r="A46" s="77" t="s">
        <v>3</v>
      </c>
      <c r="B46" s="90" t="s">
        <v>55</v>
      </c>
      <c r="C46" s="90"/>
      <c r="D46" s="57" t="s">
        <v>26</v>
      </c>
      <c r="E46" s="98" t="s">
        <v>27</v>
      </c>
      <c r="F46" s="99"/>
      <c r="G46" s="3" t="s">
        <v>54</v>
      </c>
      <c r="H46" s="91">
        <f>IF(D47="S",ROUND((E47)*(1-G47),2),"")</f>
        <v>911.49</v>
      </c>
      <c r="I46" s="91"/>
      <c r="K46" s="26" t="s">
        <v>184</v>
      </c>
    </row>
    <row r="47" spans="1:11" ht="25.5" x14ac:dyDescent="0.25">
      <c r="A47" s="77"/>
      <c r="B47" s="90"/>
      <c r="C47" s="90"/>
      <c r="D47" s="57" t="s">
        <v>144</v>
      </c>
      <c r="E47" s="100">
        <f>'Auxiliar Adm.'!E47:F47</f>
        <v>920.7</v>
      </c>
      <c r="F47" s="101"/>
      <c r="G47" s="7">
        <v>0.01</v>
      </c>
      <c r="H47" s="91"/>
      <c r="I47" s="91"/>
      <c r="K47" s="26" t="s">
        <v>185</v>
      </c>
    </row>
    <row r="48" spans="1:11" ht="15" customHeight="1" x14ac:dyDescent="0.25">
      <c r="A48" s="57" t="s">
        <v>4</v>
      </c>
      <c r="B48" s="90" t="s">
        <v>56</v>
      </c>
      <c r="C48" s="90"/>
      <c r="D48" s="90"/>
      <c r="E48" s="90"/>
      <c r="F48" s="90"/>
      <c r="G48" s="90"/>
      <c r="H48" s="91">
        <v>10.5</v>
      </c>
      <c r="I48" s="91"/>
      <c r="K48" s="24" t="s">
        <v>138</v>
      </c>
    </row>
    <row r="49" spans="1:11" ht="12.75" x14ac:dyDescent="0.25">
      <c r="A49" s="57" t="s">
        <v>5</v>
      </c>
      <c r="B49" s="90" t="s">
        <v>140</v>
      </c>
      <c r="C49" s="90"/>
      <c r="D49" s="90"/>
      <c r="E49" s="90"/>
      <c r="F49" s="90"/>
      <c r="G49" s="90"/>
      <c r="H49" s="91">
        <v>23.36</v>
      </c>
      <c r="I49" s="91"/>
      <c r="K49" s="46" t="s">
        <v>169</v>
      </c>
    </row>
    <row r="50" spans="1:11" ht="15" customHeight="1" x14ac:dyDescent="0.25">
      <c r="A50" s="57" t="s">
        <v>21</v>
      </c>
      <c r="B50" s="90" t="s">
        <v>25</v>
      </c>
      <c r="C50" s="90"/>
      <c r="D50" s="90"/>
      <c r="E50" s="90"/>
      <c r="F50" s="90"/>
      <c r="G50" s="90"/>
      <c r="H50" s="91"/>
      <c r="I50" s="91"/>
      <c r="K50" s="24" t="s">
        <v>138</v>
      </c>
    </row>
    <row r="51" spans="1:11" ht="15" customHeight="1" x14ac:dyDescent="0.25">
      <c r="A51" s="77" t="s">
        <v>57</v>
      </c>
      <c r="B51" s="77"/>
      <c r="C51" s="77"/>
      <c r="D51" s="77"/>
      <c r="E51" s="77"/>
      <c r="F51" s="77"/>
      <c r="G51" s="77"/>
      <c r="H51" s="91">
        <f>SUM(H44:I50)</f>
        <v>945.35</v>
      </c>
      <c r="I51" s="91"/>
      <c r="K51" s="24" t="s">
        <v>139</v>
      </c>
    </row>
    <row r="52" spans="1:11" ht="15" customHeight="1" thickBot="1" x14ac:dyDescent="0.3"/>
    <row r="53" spans="1:11" ht="15" customHeight="1" thickBot="1" x14ac:dyDescent="0.3">
      <c r="A53" s="96" t="s">
        <v>58</v>
      </c>
      <c r="B53" s="95"/>
      <c r="C53" s="95"/>
      <c r="D53" s="95"/>
      <c r="E53" s="95"/>
      <c r="F53" s="95"/>
      <c r="G53" s="95"/>
      <c r="H53" s="95"/>
      <c r="I53" s="97"/>
    </row>
    <row r="54" spans="1:11" ht="15" customHeight="1" x14ac:dyDescent="0.25">
      <c r="A54" s="66">
        <v>2</v>
      </c>
      <c r="B54" s="89" t="s">
        <v>59</v>
      </c>
      <c r="C54" s="89"/>
      <c r="D54" s="89"/>
      <c r="E54" s="89"/>
      <c r="F54" s="89"/>
      <c r="G54" s="89"/>
      <c r="H54" s="89" t="s">
        <v>27</v>
      </c>
      <c r="I54" s="89"/>
    </row>
    <row r="55" spans="1:11" ht="15" customHeight="1" x14ac:dyDescent="0.25">
      <c r="A55" s="57" t="s">
        <v>29</v>
      </c>
      <c r="B55" s="90" t="s">
        <v>60</v>
      </c>
      <c r="C55" s="90"/>
      <c r="D55" s="90"/>
      <c r="E55" s="90"/>
      <c r="F55" s="90"/>
      <c r="G55" s="90"/>
      <c r="H55" s="91">
        <f>I30</f>
        <v>761.86</v>
      </c>
      <c r="I55" s="91"/>
      <c r="K55" s="24" t="s">
        <v>186</v>
      </c>
    </row>
    <row r="56" spans="1:11" ht="15" customHeight="1" x14ac:dyDescent="0.25">
      <c r="A56" s="57" t="s">
        <v>35</v>
      </c>
      <c r="B56" s="90" t="s">
        <v>61</v>
      </c>
      <c r="C56" s="90"/>
      <c r="D56" s="90"/>
      <c r="E56" s="90"/>
      <c r="F56" s="90"/>
      <c r="G56" s="90"/>
      <c r="H56" s="91">
        <f>I41</f>
        <v>1862.6399999999999</v>
      </c>
      <c r="I56" s="91"/>
      <c r="K56" s="24" t="s">
        <v>187</v>
      </c>
    </row>
    <row r="57" spans="1:11" ht="15" customHeight="1" x14ac:dyDescent="0.25">
      <c r="A57" s="57" t="s">
        <v>49</v>
      </c>
      <c r="B57" s="90" t="s">
        <v>62</v>
      </c>
      <c r="C57" s="90"/>
      <c r="D57" s="90"/>
      <c r="E57" s="90"/>
      <c r="F57" s="90"/>
      <c r="G57" s="90"/>
      <c r="H57" s="91">
        <f>H51</f>
        <v>945.35</v>
      </c>
      <c r="I57" s="91"/>
      <c r="K57" s="24" t="s">
        <v>188</v>
      </c>
    </row>
    <row r="58" spans="1:11" ht="15" customHeight="1" x14ac:dyDescent="0.25">
      <c r="A58" s="77" t="s">
        <v>82</v>
      </c>
      <c r="B58" s="77"/>
      <c r="C58" s="77"/>
      <c r="D58" s="77"/>
      <c r="E58" s="77"/>
      <c r="F58" s="77"/>
      <c r="G58" s="77"/>
      <c r="H58" s="91">
        <f>SUM(H55:I57)</f>
        <v>3569.85</v>
      </c>
      <c r="I58" s="91"/>
      <c r="K58" s="24" t="s">
        <v>141</v>
      </c>
    </row>
    <row r="59" spans="1:11" ht="15" customHeight="1" thickBot="1" x14ac:dyDescent="0.3"/>
    <row r="60" spans="1:11" ht="15" customHeight="1" thickBot="1" x14ac:dyDescent="0.3">
      <c r="A60" s="92" t="s">
        <v>63</v>
      </c>
      <c r="B60" s="93"/>
      <c r="C60" s="93"/>
      <c r="D60" s="93"/>
      <c r="E60" s="93"/>
      <c r="F60" s="93"/>
      <c r="G60" s="93"/>
      <c r="H60" s="93"/>
      <c r="I60" s="94"/>
    </row>
    <row r="61" spans="1:11" ht="15" customHeight="1" thickBot="1" x14ac:dyDescent="0.3">
      <c r="A61" s="61">
        <v>3</v>
      </c>
      <c r="B61" s="95" t="s">
        <v>64</v>
      </c>
      <c r="C61" s="95"/>
      <c r="D61" s="95"/>
      <c r="E61" s="95"/>
      <c r="F61" s="95"/>
      <c r="G61" s="95"/>
      <c r="H61" s="62" t="s">
        <v>31</v>
      </c>
      <c r="I61" s="63" t="s">
        <v>27</v>
      </c>
    </row>
    <row r="62" spans="1:11" ht="38.25" x14ac:dyDescent="0.25">
      <c r="A62" s="65" t="s">
        <v>2</v>
      </c>
      <c r="B62" s="102" t="s">
        <v>65</v>
      </c>
      <c r="C62" s="102"/>
      <c r="D62" s="102"/>
      <c r="E62" s="102"/>
      <c r="F62" s="30" t="s">
        <v>71</v>
      </c>
      <c r="G62" s="16">
        <v>1</v>
      </c>
      <c r="H62" s="14">
        <f>(1/12)*G62</f>
        <v>8.3333333333333329E-2</v>
      </c>
      <c r="I62" s="64">
        <f>H62*$H$24</f>
        <v>326.51333333333332</v>
      </c>
      <c r="K62" s="26" t="s">
        <v>189</v>
      </c>
    </row>
    <row r="63" spans="1:11" ht="25.5" x14ac:dyDescent="0.25">
      <c r="A63" s="57" t="s">
        <v>3</v>
      </c>
      <c r="B63" s="90" t="s">
        <v>66</v>
      </c>
      <c r="C63" s="90"/>
      <c r="D63" s="90"/>
      <c r="E63" s="90"/>
      <c r="F63" s="90"/>
      <c r="G63" s="90"/>
      <c r="H63" s="13">
        <f>0.08*H62</f>
        <v>6.6666666666666662E-3</v>
      </c>
      <c r="I63" s="59">
        <f t="shared" ref="I63:I66" si="1">H63*$H$24</f>
        <v>26.121066666666664</v>
      </c>
      <c r="K63" s="26" t="s">
        <v>190</v>
      </c>
    </row>
    <row r="64" spans="1:11" ht="38.25" x14ac:dyDescent="0.25">
      <c r="A64" s="57" t="s">
        <v>4</v>
      </c>
      <c r="B64" s="90" t="s">
        <v>67</v>
      </c>
      <c r="C64" s="90"/>
      <c r="D64" s="90"/>
      <c r="E64" s="90"/>
      <c r="F64" s="90"/>
      <c r="G64" s="90"/>
      <c r="H64" s="13">
        <f>(7/30)/12*0</f>
        <v>0</v>
      </c>
      <c r="I64" s="59">
        <f t="shared" si="1"/>
        <v>0</v>
      </c>
      <c r="K64" s="26" t="s">
        <v>191</v>
      </c>
    </row>
    <row r="65" spans="1:11" ht="25.5" x14ac:dyDescent="0.25">
      <c r="A65" s="57" t="s">
        <v>5</v>
      </c>
      <c r="B65" s="90" t="s">
        <v>68</v>
      </c>
      <c r="C65" s="90"/>
      <c r="D65" s="90"/>
      <c r="E65" s="90"/>
      <c r="F65" s="90"/>
      <c r="G65" s="90"/>
      <c r="H65" s="13">
        <f>H64*H41</f>
        <v>0</v>
      </c>
      <c r="I65" s="59">
        <f t="shared" si="1"/>
        <v>0</v>
      </c>
      <c r="K65" s="26" t="s">
        <v>192</v>
      </c>
    </row>
    <row r="66" spans="1:11" ht="25.5" x14ac:dyDescent="0.25">
      <c r="A66" s="57" t="s">
        <v>22</v>
      </c>
      <c r="B66" s="90" t="s">
        <v>69</v>
      </c>
      <c r="C66" s="90"/>
      <c r="D66" s="90"/>
      <c r="E66" s="90"/>
      <c r="F66" s="90"/>
      <c r="G66" s="90"/>
      <c r="H66" s="13">
        <v>0.04</v>
      </c>
      <c r="I66" s="59">
        <f t="shared" si="1"/>
        <v>156.72639999999998</v>
      </c>
      <c r="K66" s="26" t="s">
        <v>170</v>
      </c>
    </row>
    <row r="67" spans="1:11" ht="15" customHeight="1" x14ac:dyDescent="0.25">
      <c r="A67" s="77" t="s">
        <v>80</v>
      </c>
      <c r="B67" s="77"/>
      <c r="C67" s="77"/>
      <c r="D67" s="77"/>
      <c r="E67" s="77"/>
      <c r="F67" s="77"/>
      <c r="G67" s="77"/>
      <c r="H67" s="91">
        <f>SUM(I62:I66)</f>
        <v>509.36079999999993</v>
      </c>
      <c r="I67" s="91"/>
      <c r="K67" s="26" t="s">
        <v>70</v>
      </c>
    </row>
    <row r="68" spans="1:11" ht="15" customHeight="1" thickBot="1" x14ac:dyDescent="0.3"/>
    <row r="69" spans="1:11" ht="15" customHeight="1" thickBot="1" x14ac:dyDescent="0.3">
      <c r="A69" s="96" t="s">
        <v>72</v>
      </c>
      <c r="B69" s="95"/>
      <c r="C69" s="95"/>
      <c r="D69" s="95"/>
      <c r="E69" s="95"/>
      <c r="F69" s="95"/>
      <c r="G69" s="95"/>
      <c r="H69" s="95"/>
      <c r="I69" s="97"/>
    </row>
    <row r="70" spans="1:11" ht="15" customHeight="1" thickBot="1" x14ac:dyDescent="0.3">
      <c r="A70" s="61" t="s">
        <v>73</v>
      </c>
      <c r="B70" s="95" t="s">
        <v>79</v>
      </c>
      <c r="C70" s="95"/>
      <c r="D70" s="95"/>
      <c r="E70" s="95"/>
      <c r="F70" s="95"/>
      <c r="G70" s="95"/>
      <c r="H70" s="37" t="s">
        <v>31</v>
      </c>
      <c r="I70" s="38" t="s">
        <v>27</v>
      </c>
    </row>
    <row r="71" spans="1:11" ht="51" x14ac:dyDescent="0.25">
      <c r="A71" s="65" t="s">
        <v>2</v>
      </c>
      <c r="B71" s="102" t="s">
        <v>75</v>
      </c>
      <c r="C71" s="102"/>
      <c r="D71" s="102"/>
      <c r="E71" s="102"/>
      <c r="F71" s="102"/>
      <c r="G71" s="102"/>
      <c r="H71" s="8">
        <f>((((4/3)/12)+(1/12))/12)</f>
        <v>1.6203703703703703E-2</v>
      </c>
      <c r="I71" s="64">
        <f>H71*$H$24</f>
        <v>63.488703703703699</v>
      </c>
      <c r="K71" s="26" t="s">
        <v>193</v>
      </c>
    </row>
    <row r="72" spans="1:11" ht="25.5" x14ac:dyDescent="0.25">
      <c r="A72" s="57" t="s">
        <v>3</v>
      </c>
      <c r="B72" s="90" t="s">
        <v>76</v>
      </c>
      <c r="C72" s="90"/>
      <c r="D72" s="90"/>
      <c r="E72" s="90"/>
      <c r="F72" s="90"/>
      <c r="G72" s="90"/>
      <c r="H72" s="7">
        <v>5.4000000000000003E-3</v>
      </c>
      <c r="I72" s="59">
        <f t="shared" ref="I72:I76" si="2">H72*$H$24</f>
        <v>21.158064</v>
      </c>
      <c r="K72" s="26" t="s">
        <v>194</v>
      </c>
    </row>
    <row r="73" spans="1:11" ht="25.5" x14ac:dyDescent="0.25">
      <c r="A73" s="57" t="s">
        <v>4</v>
      </c>
      <c r="B73" s="90" t="s">
        <v>198</v>
      </c>
      <c r="C73" s="90"/>
      <c r="D73" s="90"/>
      <c r="E73" s="90"/>
      <c r="F73" s="90"/>
      <c r="G73" s="90"/>
      <c r="H73" s="7">
        <v>2.0000000000000001E-4</v>
      </c>
      <c r="I73" s="59">
        <f t="shared" si="2"/>
        <v>0.783632</v>
      </c>
      <c r="K73" s="26" t="s">
        <v>195</v>
      </c>
    </row>
    <row r="74" spans="1:11" ht="25.5" x14ac:dyDescent="0.25">
      <c r="A74" s="57" t="s">
        <v>5</v>
      </c>
      <c r="B74" s="90" t="s">
        <v>77</v>
      </c>
      <c r="C74" s="90"/>
      <c r="D74" s="90"/>
      <c r="E74" s="90"/>
      <c r="F74" s="90"/>
      <c r="G74" s="90"/>
      <c r="H74" s="7">
        <v>3.3E-3</v>
      </c>
      <c r="I74" s="59">
        <f t="shared" si="2"/>
        <v>12.929928</v>
      </c>
      <c r="K74" s="26" t="s">
        <v>196</v>
      </c>
    </row>
    <row r="75" spans="1:11" ht="25.5" x14ac:dyDescent="0.25">
      <c r="A75" s="57" t="s">
        <v>21</v>
      </c>
      <c r="B75" s="90" t="s">
        <v>84</v>
      </c>
      <c r="C75" s="90"/>
      <c r="D75" s="90"/>
      <c r="E75" s="90"/>
      <c r="F75" s="90"/>
      <c r="G75" s="90"/>
      <c r="H75" s="7">
        <v>2.87E-2</v>
      </c>
      <c r="I75" s="59">
        <f t="shared" si="2"/>
        <v>112.45119199999999</v>
      </c>
      <c r="K75" s="26" t="s">
        <v>197</v>
      </c>
    </row>
    <row r="76" spans="1:11" ht="15" customHeight="1" x14ac:dyDescent="0.25">
      <c r="A76" s="57" t="s">
        <v>22</v>
      </c>
      <c r="B76" s="110" t="s">
        <v>78</v>
      </c>
      <c r="C76" s="111"/>
      <c r="D76" s="111"/>
      <c r="E76" s="111"/>
      <c r="F76" s="111"/>
      <c r="G76" s="112"/>
      <c r="H76" s="7"/>
      <c r="I76" s="59">
        <f t="shared" si="2"/>
        <v>0</v>
      </c>
      <c r="K76" s="26"/>
    </row>
    <row r="77" spans="1:11" ht="15" customHeight="1" x14ac:dyDescent="0.25">
      <c r="A77" s="77" t="s">
        <v>83</v>
      </c>
      <c r="B77" s="77"/>
      <c r="C77" s="77"/>
      <c r="D77" s="77"/>
      <c r="E77" s="77"/>
      <c r="F77" s="77"/>
      <c r="G77" s="77"/>
      <c r="H77" s="7">
        <f>SUM(H71:H76)</f>
        <v>5.3803703703703701E-2</v>
      </c>
      <c r="I77" s="59">
        <f>SUM(I71:I76)</f>
        <v>210.81151970370371</v>
      </c>
      <c r="K77" s="26" t="s">
        <v>199</v>
      </c>
    </row>
    <row r="78" spans="1:11" ht="15" customHeight="1" thickBot="1" x14ac:dyDescent="0.3"/>
    <row r="79" spans="1:11" ht="15" customHeight="1" thickBot="1" x14ac:dyDescent="0.3">
      <c r="A79" s="61" t="s">
        <v>85</v>
      </c>
      <c r="B79" s="95" t="s">
        <v>88</v>
      </c>
      <c r="C79" s="95"/>
      <c r="D79" s="95"/>
      <c r="E79" s="95"/>
      <c r="F79" s="95"/>
      <c r="G79" s="95"/>
      <c r="H79" s="62" t="s">
        <v>31</v>
      </c>
      <c r="I79" s="63" t="s">
        <v>27</v>
      </c>
    </row>
    <row r="80" spans="1:11" ht="15" customHeight="1" x14ac:dyDescent="0.25">
      <c r="A80" s="65" t="s">
        <v>2</v>
      </c>
      <c r="B80" s="109" t="s">
        <v>87</v>
      </c>
      <c r="C80" s="109"/>
      <c r="D80" s="109"/>
      <c r="E80" s="109"/>
      <c r="F80" s="109"/>
      <c r="G80" s="109"/>
      <c r="H80" s="14"/>
      <c r="I80" s="64">
        <f>(H24)*H80</f>
        <v>0</v>
      </c>
      <c r="K80" s="24" t="s">
        <v>142</v>
      </c>
    </row>
    <row r="81" spans="1:11" ht="15" customHeight="1" x14ac:dyDescent="0.25">
      <c r="A81" s="77" t="s">
        <v>89</v>
      </c>
      <c r="B81" s="77"/>
      <c r="C81" s="77"/>
      <c r="D81" s="77"/>
      <c r="E81" s="77"/>
      <c r="F81" s="77"/>
      <c r="G81" s="77"/>
      <c r="H81" s="91">
        <f>SUM(I80)</f>
        <v>0</v>
      </c>
      <c r="I81" s="91"/>
    </row>
    <row r="82" spans="1:11" ht="15" customHeight="1" thickBot="1" x14ac:dyDescent="0.3"/>
    <row r="83" spans="1:11" ht="15" customHeight="1" thickBot="1" x14ac:dyDescent="0.3">
      <c r="A83" s="96" t="s">
        <v>90</v>
      </c>
      <c r="B83" s="95"/>
      <c r="C83" s="95"/>
      <c r="D83" s="95"/>
      <c r="E83" s="95"/>
      <c r="F83" s="95"/>
      <c r="G83" s="95"/>
      <c r="H83" s="95"/>
      <c r="I83" s="97"/>
    </row>
    <row r="84" spans="1:11" ht="15" customHeight="1" x14ac:dyDescent="0.25">
      <c r="A84" s="66">
        <v>4</v>
      </c>
      <c r="B84" s="89" t="s">
        <v>148</v>
      </c>
      <c r="C84" s="89"/>
      <c r="D84" s="89"/>
      <c r="E84" s="89"/>
      <c r="F84" s="89"/>
      <c r="G84" s="89"/>
      <c r="H84" s="89" t="s">
        <v>27</v>
      </c>
      <c r="I84" s="89"/>
    </row>
    <row r="85" spans="1:11" ht="15" customHeight="1" x14ac:dyDescent="0.25">
      <c r="A85" s="57" t="s">
        <v>73</v>
      </c>
      <c r="B85" s="90" t="s">
        <v>74</v>
      </c>
      <c r="C85" s="90"/>
      <c r="D85" s="90"/>
      <c r="E85" s="90"/>
      <c r="F85" s="90"/>
      <c r="G85" s="90"/>
      <c r="H85" s="91">
        <f>I77</f>
        <v>210.81151970370371</v>
      </c>
      <c r="I85" s="91"/>
      <c r="K85" s="26" t="s">
        <v>200</v>
      </c>
    </row>
    <row r="86" spans="1:11" ht="15" customHeight="1" x14ac:dyDescent="0.25">
      <c r="A86" s="57" t="s">
        <v>85</v>
      </c>
      <c r="B86" s="90" t="s">
        <v>86</v>
      </c>
      <c r="C86" s="90"/>
      <c r="D86" s="90"/>
      <c r="E86" s="90"/>
      <c r="F86" s="90"/>
      <c r="G86" s="90"/>
      <c r="H86" s="91">
        <f>H81</f>
        <v>0</v>
      </c>
      <c r="I86" s="91"/>
      <c r="K86" s="26" t="s">
        <v>201</v>
      </c>
    </row>
    <row r="87" spans="1:11" ht="15" customHeight="1" x14ac:dyDescent="0.25">
      <c r="A87" s="77" t="s">
        <v>119</v>
      </c>
      <c r="B87" s="77"/>
      <c r="C87" s="77"/>
      <c r="D87" s="77"/>
      <c r="E87" s="77"/>
      <c r="F87" s="77"/>
      <c r="G87" s="77"/>
      <c r="H87" s="91">
        <f>SUM(H85:I86)</f>
        <v>210.81151970370371</v>
      </c>
      <c r="I87" s="91"/>
      <c r="K87" s="26" t="s">
        <v>143</v>
      </c>
    </row>
    <row r="88" spans="1:11" ht="15" customHeight="1" thickBot="1" x14ac:dyDescent="0.3"/>
    <row r="89" spans="1:11" ht="15" customHeight="1" thickBot="1" x14ac:dyDescent="0.3">
      <c r="A89" s="96" t="s">
        <v>120</v>
      </c>
      <c r="B89" s="95"/>
      <c r="C89" s="95"/>
      <c r="D89" s="95"/>
      <c r="E89" s="95"/>
      <c r="F89" s="95"/>
      <c r="G89" s="95"/>
      <c r="H89" s="95"/>
      <c r="I89" s="97"/>
    </row>
    <row r="90" spans="1:11" ht="15" customHeight="1" thickBot="1" x14ac:dyDescent="0.3">
      <c r="A90" s="61">
        <v>5</v>
      </c>
      <c r="B90" s="95" t="s">
        <v>91</v>
      </c>
      <c r="C90" s="95"/>
      <c r="D90" s="95"/>
      <c r="E90" s="95"/>
      <c r="F90" s="95"/>
      <c r="G90" s="95"/>
      <c r="H90" s="95" t="s">
        <v>27</v>
      </c>
      <c r="I90" s="97"/>
    </row>
    <row r="91" spans="1:11" ht="38.25" x14ac:dyDescent="0.25">
      <c r="A91" s="65" t="s">
        <v>2</v>
      </c>
      <c r="B91" s="102" t="s">
        <v>92</v>
      </c>
      <c r="C91" s="102"/>
      <c r="D91" s="102"/>
      <c r="E91" s="102"/>
      <c r="F91" s="102"/>
      <c r="G91" s="102"/>
      <c r="H91" s="113">
        <f>Uniformes!E11</f>
        <v>70.069999999999993</v>
      </c>
      <c r="I91" s="113"/>
      <c r="K91" s="27" t="s">
        <v>145</v>
      </c>
    </row>
    <row r="92" spans="1:11" ht="38.25" x14ac:dyDescent="0.25">
      <c r="A92" s="57" t="s">
        <v>3</v>
      </c>
      <c r="B92" s="90" t="s">
        <v>93</v>
      </c>
      <c r="C92" s="90"/>
      <c r="D92" s="90"/>
      <c r="E92" s="90"/>
      <c r="F92" s="90"/>
      <c r="G92" s="90"/>
      <c r="H92" s="91">
        <f>Equipamento!E7</f>
        <v>9.44</v>
      </c>
      <c r="I92" s="91"/>
      <c r="K92" s="27" t="s">
        <v>145</v>
      </c>
    </row>
    <row r="93" spans="1:11" ht="38.25" x14ac:dyDescent="0.25">
      <c r="A93" s="57" t="s">
        <v>4</v>
      </c>
      <c r="B93" s="90" t="s">
        <v>25</v>
      </c>
      <c r="C93" s="90"/>
      <c r="D93" s="90"/>
      <c r="E93" s="90"/>
      <c r="F93" s="90"/>
      <c r="G93" s="90"/>
      <c r="H93" s="91">
        <v>0</v>
      </c>
      <c r="I93" s="91"/>
      <c r="K93" s="27" t="s">
        <v>145</v>
      </c>
    </row>
    <row r="94" spans="1:11" ht="15" customHeight="1" x14ac:dyDescent="0.25">
      <c r="A94" s="77" t="s">
        <v>118</v>
      </c>
      <c r="B94" s="77"/>
      <c r="C94" s="77"/>
      <c r="D94" s="77"/>
      <c r="E94" s="77"/>
      <c r="F94" s="77"/>
      <c r="G94" s="77"/>
      <c r="H94" s="91">
        <f>SUM(H91:I93)</f>
        <v>79.509999999999991</v>
      </c>
      <c r="I94" s="91"/>
      <c r="K94" s="26" t="s">
        <v>146</v>
      </c>
    </row>
    <row r="95" spans="1:11" ht="15" customHeight="1" thickBot="1" x14ac:dyDescent="0.3"/>
    <row r="96" spans="1:11" ht="15" customHeight="1" thickBot="1" x14ac:dyDescent="0.3">
      <c r="A96" s="96" t="s">
        <v>94</v>
      </c>
      <c r="B96" s="95"/>
      <c r="C96" s="95"/>
      <c r="D96" s="95"/>
      <c r="E96" s="95"/>
      <c r="F96" s="95"/>
      <c r="G96" s="95"/>
      <c r="H96" s="95"/>
      <c r="I96" s="97"/>
    </row>
    <row r="97" spans="1:11" ht="15" customHeight="1" thickBot="1" x14ac:dyDescent="0.3">
      <c r="A97" s="61">
        <v>6</v>
      </c>
      <c r="B97" s="95" t="s">
        <v>95</v>
      </c>
      <c r="C97" s="95"/>
      <c r="D97" s="95"/>
      <c r="E97" s="95"/>
      <c r="F97" s="95"/>
      <c r="G97" s="95"/>
      <c r="H97" s="62" t="s">
        <v>31</v>
      </c>
      <c r="I97" s="63" t="s">
        <v>27</v>
      </c>
    </row>
    <row r="98" spans="1:11" ht="15" customHeight="1" x14ac:dyDescent="0.25">
      <c r="A98" s="65" t="s">
        <v>2</v>
      </c>
      <c r="B98" s="102" t="s">
        <v>96</v>
      </c>
      <c r="C98" s="102"/>
      <c r="D98" s="102"/>
      <c r="E98" s="102"/>
      <c r="F98" s="102"/>
      <c r="G98" s="102"/>
      <c r="H98" s="14">
        <v>0.05</v>
      </c>
      <c r="I98" s="64">
        <f>H114*H98</f>
        <v>414.38461598518529</v>
      </c>
      <c r="K98" s="28" t="s">
        <v>202</v>
      </c>
    </row>
    <row r="99" spans="1:11" ht="15" customHeight="1" x14ac:dyDescent="0.25">
      <c r="A99" s="57" t="s">
        <v>3</v>
      </c>
      <c r="B99" s="90" t="s">
        <v>97</v>
      </c>
      <c r="C99" s="90"/>
      <c r="D99" s="90"/>
      <c r="E99" s="90"/>
      <c r="F99" s="90"/>
      <c r="G99" s="90"/>
      <c r="H99" s="13">
        <v>0.1</v>
      </c>
      <c r="I99" s="59">
        <f>(I98+H114)*H99</f>
        <v>870.20769356888911</v>
      </c>
      <c r="K99" s="28" t="s">
        <v>203</v>
      </c>
    </row>
    <row r="100" spans="1:11" ht="15" customHeight="1" x14ac:dyDescent="0.25">
      <c r="A100" s="57" t="s">
        <v>4</v>
      </c>
      <c r="B100" s="90" t="s">
        <v>98</v>
      </c>
      <c r="C100" s="90"/>
      <c r="D100" s="90"/>
      <c r="E100" s="90"/>
      <c r="F100" s="90"/>
      <c r="G100" s="90"/>
      <c r="H100" s="13">
        <f>SUM(H101:H104)</f>
        <v>0.14250000000000002</v>
      </c>
      <c r="I100" s="59">
        <f>SUM(I101:I104)</f>
        <v>1590.7295156492521</v>
      </c>
      <c r="K100" s="28" t="s">
        <v>204</v>
      </c>
    </row>
    <row r="101" spans="1:11" ht="25.5" x14ac:dyDescent="0.25">
      <c r="A101" s="114" t="s">
        <v>99</v>
      </c>
      <c r="B101" s="114"/>
      <c r="C101" s="77" t="s">
        <v>100</v>
      </c>
      <c r="D101" s="115" t="s">
        <v>101</v>
      </c>
      <c r="E101" s="116"/>
      <c r="F101" s="116"/>
      <c r="G101" s="117"/>
      <c r="H101" s="13">
        <v>1.6500000000000001E-2</v>
      </c>
      <c r="I101" s="59">
        <f>(($H$114+$I$98+$I$99)/(1-$H$100))*H101</f>
        <v>184.18973339096604</v>
      </c>
      <c r="K101" s="29" t="s">
        <v>205</v>
      </c>
    </row>
    <row r="102" spans="1:11" ht="25.5" x14ac:dyDescent="0.25">
      <c r="A102" s="114" t="s">
        <v>102</v>
      </c>
      <c r="B102" s="114"/>
      <c r="C102" s="77"/>
      <c r="D102" s="115" t="s">
        <v>103</v>
      </c>
      <c r="E102" s="116"/>
      <c r="F102" s="116"/>
      <c r="G102" s="117"/>
      <c r="H102" s="13">
        <v>7.5999999999999998E-2</v>
      </c>
      <c r="I102" s="59">
        <f t="shared" ref="I102:I104" si="3">(($H$114+$I$98+$I$99)/(1-$H$100))*H102</f>
        <v>848.38907501293443</v>
      </c>
      <c r="K102" s="29" t="s">
        <v>206</v>
      </c>
    </row>
    <row r="103" spans="1:11" ht="25.5" x14ac:dyDescent="0.25">
      <c r="A103" s="114" t="s">
        <v>104</v>
      </c>
      <c r="B103" s="114"/>
      <c r="C103" s="3" t="s">
        <v>105</v>
      </c>
      <c r="D103" s="115" t="s">
        <v>106</v>
      </c>
      <c r="E103" s="116"/>
      <c r="F103" s="116"/>
      <c r="G103" s="117"/>
      <c r="H103" s="13">
        <v>0.05</v>
      </c>
      <c r="I103" s="59">
        <f t="shared" si="3"/>
        <v>558.15070724535167</v>
      </c>
      <c r="K103" s="29" t="s">
        <v>207</v>
      </c>
    </row>
    <row r="104" spans="1:11" ht="15" customHeight="1" x14ac:dyDescent="0.25">
      <c r="A104" s="114" t="s">
        <v>107</v>
      </c>
      <c r="B104" s="114"/>
      <c r="C104" s="3" t="s">
        <v>108</v>
      </c>
      <c r="D104" s="115"/>
      <c r="E104" s="116"/>
      <c r="F104" s="116"/>
      <c r="G104" s="117"/>
      <c r="H104" s="13">
        <v>0</v>
      </c>
      <c r="I104" s="59">
        <f t="shared" si="3"/>
        <v>0</v>
      </c>
    </row>
    <row r="105" spans="1:11" ht="15" customHeight="1" x14ac:dyDescent="0.25">
      <c r="A105" s="77" t="s">
        <v>121</v>
      </c>
      <c r="B105" s="77"/>
      <c r="C105" s="77"/>
      <c r="D105" s="77"/>
      <c r="E105" s="77"/>
      <c r="F105" s="77"/>
      <c r="G105" s="77"/>
      <c r="H105" s="77"/>
      <c r="I105" s="59">
        <f>SUM(I98:I100)</f>
        <v>2875.3218252033266</v>
      </c>
      <c r="K105" s="26" t="s">
        <v>146</v>
      </c>
    </row>
    <row r="106" spans="1:11" ht="15" customHeight="1" thickBot="1" x14ac:dyDescent="0.3"/>
    <row r="107" spans="1:11" ht="15" customHeight="1" thickBot="1" x14ac:dyDescent="0.3">
      <c r="A107" s="96" t="s">
        <v>109</v>
      </c>
      <c r="B107" s="95"/>
      <c r="C107" s="95"/>
      <c r="D107" s="95"/>
      <c r="E107" s="95"/>
      <c r="F107" s="95"/>
      <c r="G107" s="95"/>
      <c r="H107" s="95"/>
      <c r="I107" s="97"/>
    </row>
    <row r="108" spans="1:11" ht="15" customHeight="1" thickBot="1" x14ac:dyDescent="0.3">
      <c r="A108" s="96" t="s">
        <v>122</v>
      </c>
      <c r="B108" s="95"/>
      <c r="C108" s="95"/>
      <c r="D108" s="95"/>
      <c r="E108" s="95"/>
      <c r="F108" s="95"/>
      <c r="G108" s="95"/>
      <c r="H108" s="95" t="s">
        <v>27</v>
      </c>
      <c r="I108" s="97"/>
    </row>
    <row r="109" spans="1:11" ht="15" customHeight="1" x14ac:dyDescent="0.25">
      <c r="A109" s="65" t="s">
        <v>2</v>
      </c>
      <c r="B109" s="102" t="s">
        <v>110</v>
      </c>
      <c r="C109" s="102"/>
      <c r="D109" s="102"/>
      <c r="E109" s="102"/>
      <c r="F109" s="102"/>
      <c r="G109" s="102"/>
      <c r="H109" s="113">
        <f>H24</f>
        <v>3918.16</v>
      </c>
      <c r="I109" s="109"/>
      <c r="K109" s="28" t="s">
        <v>208</v>
      </c>
    </row>
    <row r="110" spans="1:11" ht="15" customHeight="1" x14ac:dyDescent="0.25">
      <c r="A110" s="57" t="s">
        <v>3</v>
      </c>
      <c r="B110" s="90" t="s">
        <v>111</v>
      </c>
      <c r="C110" s="90"/>
      <c r="D110" s="90"/>
      <c r="E110" s="90"/>
      <c r="F110" s="90"/>
      <c r="G110" s="90"/>
      <c r="H110" s="91">
        <f>H58</f>
        <v>3569.85</v>
      </c>
      <c r="I110" s="77"/>
      <c r="K110" s="28" t="s">
        <v>209</v>
      </c>
    </row>
    <row r="111" spans="1:11" ht="15" customHeight="1" x14ac:dyDescent="0.25">
      <c r="A111" s="57" t="s">
        <v>4</v>
      </c>
      <c r="B111" s="90" t="s">
        <v>112</v>
      </c>
      <c r="C111" s="90"/>
      <c r="D111" s="90"/>
      <c r="E111" s="90"/>
      <c r="F111" s="90"/>
      <c r="G111" s="90"/>
      <c r="H111" s="91">
        <f>H67</f>
        <v>509.36079999999993</v>
      </c>
      <c r="I111" s="77"/>
      <c r="K111" s="28" t="s">
        <v>210</v>
      </c>
    </row>
    <row r="112" spans="1:11" ht="15" customHeight="1" x14ac:dyDescent="0.25">
      <c r="A112" s="57" t="s">
        <v>5</v>
      </c>
      <c r="B112" s="90" t="s">
        <v>113</v>
      </c>
      <c r="C112" s="90"/>
      <c r="D112" s="90"/>
      <c r="E112" s="90"/>
      <c r="F112" s="90"/>
      <c r="G112" s="90"/>
      <c r="H112" s="91">
        <f>H87</f>
        <v>210.81151970370371</v>
      </c>
      <c r="I112" s="77"/>
      <c r="K112" s="28" t="s">
        <v>211</v>
      </c>
    </row>
    <row r="113" spans="1:11" ht="15" customHeight="1" x14ac:dyDescent="0.25">
      <c r="A113" s="57" t="s">
        <v>21</v>
      </c>
      <c r="B113" s="90" t="s">
        <v>114</v>
      </c>
      <c r="C113" s="90"/>
      <c r="D113" s="90"/>
      <c r="E113" s="90"/>
      <c r="F113" s="90"/>
      <c r="G113" s="90"/>
      <c r="H113" s="91">
        <f>H94</f>
        <v>79.509999999999991</v>
      </c>
      <c r="I113" s="77"/>
      <c r="K113" s="28" t="s">
        <v>212</v>
      </c>
    </row>
    <row r="114" spans="1:11" ht="15" customHeight="1" x14ac:dyDescent="0.25">
      <c r="A114" s="114" t="s">
        <v>115</v>
      </c>
      <c r="B114" s="114"/>
      <c r="C114" s="114"/>
      <c r="D114" s="114"/>
      <c r="E114" s="114"/>
      <c r="F114" s="114"/>
      <c r="G114" s="114"/>
      <c r="H114" s="91">
        <f>SUM(H109:I113)</f>
        <v>8287.6923197037049</v>
      </c>
      <c r="I114" s="77"/>
      <c r="K114" s="28" t="s">
        <v>139</v>
      </c>
    </row>
    <row r="115" spans="1:11" ht="15" customHeight="1" thickBot="1" x14ac:dyDescent="0.3">
      <c r="A115" s="60" t="s">
        <v>22</v>
      </c>
      <c r="B115" s="120" t="s">
        <v>116</v>
      </c>
      <c r="C115" s="120"/>
      <c r="D115" s="120"/>
      <c r="E115" s="120"/>
      <c r="F115" s="120"/>
      <c r="G115" s="120"/>
      <c r="H115" s="123">
        <f>I105</f>
        <v>2875.3218252033266</v>
      </c>
      <c r="I115" s="124"/>
      <c r="K115" s="28" t="s">
        <v>213</v>
      </c>
    </row>
    <row r="116" spans="1:11" ht="15" customHeight="1" thickBot="1" x14ac:dyDescent="0.3">
      <c r="A116" s="118" t="s">
        <v>117</v>
      </c>
      <c r="B116" s="119"/>
      <c r="C116" s="119"/>
      <c r="D116" s="119"/>
      <c r="E116" s="119"/>
      <c r="F116" s="119"/>
      <c r="G116" s="119"/>
      <c r="H116" s="121">
        <f>SUM(H109:I113,H115)</f>
        <v>11163.014144907032</v>
      </c>
      <c r="I116" s="122"/>
      <c r="K116" s="28" t="s">
        <v>147</v>
      </c>
    </row>
  </sheetData>
  <mergeCells count="152">
    <mergeCell ref="A114:G114"/>
    <mergeCell ref="H114:I114"/>
    <mergeCell ref="B115:G115"/>
    <mergeCell ref="H115:I115"/>
    <mergeCell ref="A116:G116"/>
    <mergeCell ref="H116:I116"/>
    <mergeCell ref="B111:G111"/>
    <mergeCell ref="H111:I111"/>
    <mergeCell ref="B112:G112"/>
    <mergeCell ref="H112:I112"/>
    <mergeCell ref="B113:G113"/>
    <mergeCell ref="H113:I113"/>
    <mergeCell ref="A108:G108"/>
    <mergeCell ref="H108:I108"/>
    <mergeCell ref="B109:G109"/>
    <mergeCell ref="H109:I109"/>
    <mergeCell ref="B110:G110"/>
    <mergeCell ref="H110:I110"/>
    <mergeCell ref="A103:B103"/>
    <mergeCell ref="D103:G103"/>
    <mergeCell ref="A104:B104"/>
    <mergeCell ref="D104:G104"/>
    <mergeCell ref="A105:H105"/>
    <mergeCell ref="A107:I107"/>
    <mergeCell ref="B100:G100"/>
    <mergeCell ref="A101:B101"/>
    <mergeCell ref="C101:C102"/>
    <mergeCell ref="D101:G101"/>
    <mergeCell ref="A102:B102"/>
    <mergeCell ref="D102:G102"/>
    <mergeCell ref="A94:G94"/>
    <mergeCell ref="H94:I94"/>
    <mergeCell ref="A96:I96"/>
    <mergeCell ref="B97:G97"/>
    <mergeCell ref="B98:G98"/>
    <mergeCell ref="B99:G99"/>
    <mergeCell ref="B91:G91"/>
    <mergeCell ref="H91:I91"/>
    <mergeCell ref="B92:G92"/>
    <mergeCell ref="H92:I92"/>
    <mergeCell ref="B93:G93"/>
    <mergeCell ref="H93:I93"/>
    <mergeCell ref="B86:G86"/>
    <mergeCell ref="H86:I86"/>
    <mergeCell ref="A87:G87"/>
    <mergeCell ref="H87:I87"/>
    <mergeCell ref="A89:I89"/>
    <mergeCell ref="B90:G90"/>
    <mergeCell ref="H90:I90"/>
    <mergeCell ref="A81:G81"/>
    <mergeCell ref="H81:I81"/>
    <mergeCell ref="A83:I83"/>
    <mergeCell ref="B84:G84"/>
    <mergeCell ref="H84:I84"/>
    <mergeCell ref="B85:G85"/>
    <mergeCell ref="H85:I85"/>
    <mergeCell ref="B74:G74"/>
    <mergeCell ref="B75:G75"/>
    <mergeCell ref="B76:G76"/>
    <mergeCell ref="A77:G77"/>
    <mergeCell ref="B79:G79"/>
    <mergeCell ref="B80:G80"/>
    <mergeCell ref="H67:I67"/>
    <mergeCell ref="A69:I69"/>
    <mergeCell ref="B70:G70"/>
    <mergeCell ref="B71:G71"/>
    <mergeCell ref="B72:G72"/>
    <mergeCell ref="B73:G73"/>
    <mergeCell ref="B62:E62"/>
    <mergeCell ref="B63:G63"/>
    <mergeCell ref="B64:G64"/>
    <mergeCell ref="B65:G65"/>
    <mergeCell ref="B66:G66"/>
    <mergeCell ref="A67:G67"/>
    <mergeCell ref="B57:G57"/>
    <mergeCell ref="H57:I57"/>
    <mergeCell ref="A58:G58"/>
    <mergeCell ref="H58:I58"/>
    <mergeCell ref="A60:I60"/>
    <mergeCell ref="B61:G61"/>
    <mergeCell ref="A53:I53"/>
    <mergeCell ref="B54:G54"/>
    <mergeCell ref="H54:I54"/>
    <mergeCell ref="B55:G55"/>
    <mergeCell ref="H55:I55"/>
    <mergeCell ref="B56:G56"/>
    <mergeCell ref="H56:I56"/>
    <mergeCell ref="B49:G49"/>
    <mergeCell ref="H49:I49"/>
    <mergeCell ref="B50:G50"/>
    <mergeCell ref="H50:I50"/>
    <mergeCell ref="A51:G51"/>
    <mergeCell ref="H51:I51"/>
    <mergeCell ref="A46:A47"/>
    <mergeCell ref="B46:C47"/>
    <mergeCell ref="E46:F46"/>
    <mergeCell ref="H46:I47"/>
    <mergeCell ref="E47:F47"/>
    <mergeCell ref="B48:G48"/>
    <mergeCell ref="H48:I48"/>
    <mergeCell ref="B40:G40"/>
    <mergeCell ref="A41:G41"/>
    <mergeCell ref="B43:G43"/>
    <mergeCell ref="H43:I43"/>
    <mergeCell ref="A44:A45"/>
    <mergeCell ref="B44:B45"/>
    <mergeCell ref="H44:I45"/>
    <mergeCell ref="B34:G34"/>
    <mergeCell ref="B35:C35"/>
    <mergeCell ref="B36:G36"/>
    <mergeCell ref="B37:G37"/>
    <mergeCell ref="B38:G38"/>
    <mergeCell ref="B39:G39"/>
    <mergeCell ref="B27:G27"/>
    <mergeCell ref="B28:G28"/>
    <mergeCell ref="B29:G29"/>
    <mergeCell ref="A30:G30"/>
    <mergeCell ref="B32:G32"/>
    <mergeCell ref="B33:G33"/>
    <mergeCell ref="B23:C23"/>
    <mergeCell ref="D23:G23"/>
    <mergeCell ref="H23:I23"/>
    <mergeCell ref="A24:G24"/>
    <mergeCell ref="H24:I24"/>
    <mergeCell ref="A26:I26"/>
    <mergeCell ref="B18:G18"/>
    <mergeCell ref="H18:I18"/>
    <mergeCell ref="A20:I20"/>
    <mergeCell ref="B21:G21"/>
    <mergeCell ref="H21:I21"/>
    <mergeCell ref="B22:C22"/>
    <mergeCell ref="D22:G22"/>
    <mergeCell ref="H22:I22"/>
    <mergeCell ref="B15:G15"/>
    <mergeCell ref="H15:I15"/>
    <mergeCell ref="B16:G16"/>
    <mergeCell ref="H16:I16"/>
    <mergeCell ref="B17:G17"/>
    <mergeCell ref="H17:I17"/>
    <mergeCell ref="B8:F8"/>
    <mergeCell ref="G8:I8"/>
    <mergeCell ref="A10:I10"/>
    <mergeCell ref="A12:I12"/>
    <mergeCell ref="A13:I13"/>
    <mergeCell ref="B14:G14"/>
    <mergeCell ref="H14:I14"/>
    <mergeCell ref="A1:I1"/>
    <mergeCell ref="A2:I2"/>
    <mergeCell ref="A3:I3"/>
    <mergeCell ref="C5:G5"/>
    <mergeCell ref="B7:F7"/>
    <mergeCell ref="G7:I7"/>
  </mergeCells>
  <pageMargins left="0.51181102362204722" right="0.51181102362204722" top="0.78740157480314965" bottom="0.78740157480314965" header="0.31496062992125984" footer="0.31496062992125984"/>
  <pageSetup paperSize="9" scale="8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view="pageBreakPreview" zoomScaleNormal="100" zoomScaleSheetLayoutView="100" workbookViewId="0">
      <selection activeCell="G6" sqref="G6"/>
    </sheetView>
  </sheetViews>
  <sheetFormatPr defaultRowHeight="15" customHeight="1" x14ac:dyDescent="0.2"/>
  <cols>
    <col min="1" max="1" width="2.85546875" style="39" customWidth="1"/>
    <col min="2" max="2" width="40.28515625" style="39" bestFit="1" customWidth="1"/>
    <col min="3" max="3" width="9.42578125" style="39" bestFit="1" customWidth="1"/>
    <col min="4" max="4" width="8.5703125" style="39" customWidth="1"/>
    <col min="5" max="5" width="9.42578125" style="39" bestFit="1" customWidth="1"/>
    <col min="6" max="6" width="10" style="39" customWidth="1"/>
    <col min="7" max="8" width="8.5703125" style="39" customWidth="1"/>
    <col min="9" max="16384" width="9.140625" style="39"/>
  </cols>
  <sheetData>
    <row r="1" spans="1:8" ht="15" customHeight="1" thickBot="1" x14ac:dyDescent="0.25">
      <c r="A1" s="125" t="s">
        <v>123</v>
      </c>
      <c r="B1" s="126"/>
      <c r="C1" s="126"/>
      <c r="D1" s="126"/>
      <c r="E1" s="127"/>
      <c r="F1" s="1"/>
      <c r="G1" s="1"/>
      <c r="H1" s="1"/>
    </row>
    <row r="2" spans="1:8" s="43" customFormat="1" ht="30" customHeight="1" thickBot="1" x14ac:dyDescent="0.3">
      <c r="A2" s="40"/>
      <c r="B2" s="41" t="s">
        <v>124</v>
      </c>
      <c r="C2" s="41" t="s">
        <v>151</v>
      </c>
      <c r="D2" s="41" t="s">
        <v>162</v>
      </c>
      <c r="E2" s="42" t="s">
        <v>127</v>
      </c>
    </row>
    <row r="3" spans="1:8" ht="38.25" x14ac:dyDescent="0.2">
      <c r="A3" s="51">
        <v>1</v>
      </c>
      <c r="B3" s="56" t="s">
        <v>214</v>
      </c>
      <c r="C3" s="52">
        <v>45</v>
      </c>
      <c r="D3" s="53">
        <v>5</v>
      </c>
      <c r="E3" s="50">
        <f>IF(C3&lt;&gt;"",C3*(D3),"")</f>
        <v>225</v>
      </c>
      <c r="F3" s="1"/>
      <c r="G3" s="1"/>
      <c r="H3" s="1"/>
    </row>
    <row r="4" spans="1:8" ht="76.5" x14ac:dyDescent="0.2">
      <c r="A4" s="44">
        <v>2</v>
      </c>
      <c r="B4" s="74" t="s">
        <v>215</v>
      </c>
      <c r="C4" s="52">
        <v>59.99</v>
      </c>
      <c r="D4" s="54">
        <v>3</v>
      </c>
      <c r="E4" s="50">
        <f t="shared" ref="E4:E8" si="0">IF(C4&lt;&gt;"",C4*(D4),"")</f>
        <v>179.97</v>
      </c>
      <c r="F4" s="1"/>
      <c r="G4" s="1"/>
      <c r="H4" s="1"/>
    </row>
    <row r="5" spans="1:8" ht="45" customHeight="1" x14ac:dyDescent="0.2">
      <c r="A5" s="44">
        <v>3</v>
      </c>
      <c r="B5" s="56" t="s">
        <v>216</v>
      </c>
      <c r="C5" s="52">
        <v>3.99</v>
      </c>
      <c r="D5" s="54">
        <v>5</v>
      </c>
      <c r="E5" s="50">
        <f t="shared" si="0"/>
        <v>19.950000000000003</v>
      </c>
      <c r="F5" s="1"/>
      <c r="G5" s="1"/>
      <c r="H5" s="1"/>
    </row>
    <row r="6" spans="1:8" ht="51" x14ac:dyDescent="0.2">
      <c r="A6" s="44">
        <v>4</v>
      </c>
      <c r="B6" s="56" t="s">
        <v>217</v>
      </c>
      <c r="C6" s="52">
        <v>71</v>
      </c>
      <c r="D6" s="54">
        <v>1</v>
      </c>
      <c r="E6" s="50">
        <f t="shared" si="0"/>
        <v>71</v>
      </c>
      <c r="F6" s="1"/>
      <c r="G6" s="1"/>
      <c r="H6" s="1"/>
    </row>
    <row r="7" spans="1:8" ht="15" customHeight="1" x14ac:dyDescent="0.2">
      <c r="A7" s="44">
        <v>5</v>
      </c>
      <c r="B7" s="3" t="s">
        <v>163</v>
      </c>
      <c r="C7" s="52">
        <v>169.9</v>
      </c>
      <c r="D7" s="54">
        <v>2</v>
      </c>
      <c r="E7" s="50">
        <f t="shared" si="0"/>
        <v>339.8</v>
      </c>
      <c r="F7" s="1"/>
      <c r="G7" s="1"/>
      <c r="H7" s="1"/>
    </row>
    <row r="8" spans="1:8" ht="15" customHeight="1" x14ac:dyDescent="0.2">
      <c r="A8" s="44">
        <v>6</v>
      </c>
      <c r="B8" s="3" t="s">
        <v>152</v>
      </c>
      <c r="C8" s="52">
        <v>5.15</v>
      </c>
      <c r="D8" s="54">
        <v>1</v>
      </c>
      <c r="E8" s="50">
        <f t="shared" si="0"/>
        <v>5.15</v>
      </c>
      <c r="F8" s="1"/>
      <c r="G8" s="1"/>
      <c r="H8" s="1"/>
    </row>
    <row r="9" spans="1:8" ht="15" customHeight="1" x14ac:dyDescent="0.2">
      <c r="A9" s="128" t="s">
        <v>125</v>
      </c>
      <c r="B9" s="116"/>
      <c r="C9" s="116"/>
      <c r="D9" s="117"/>
      <c r="E9" s="50">
        <f>SUM(E3:E8)</f>
        <v>840.87</v>
      </c>
      <c r="F9" s="1"/>
      <c r="G9" s="1"/>
      <c r="H9" s="1"/>
    </row>
    <row r="10" spans="1:8" ht="15" customHeight="1" x14ac:dyDescent="0.2">
      <c r="A10" s="128" t="s">
        <v>128</v>
      </c>
      <c r="B10" s="116"/>
      <c r="C10" s="116"/>
      <c r="D10" s="117"/>
      <c r="E10" s="55">
        <f>'Auxiliar Adm.'!G8</f>
        <v>12</v>
      </c>
      <c r="F10" s="1"/>
      <c r="G10" s="1"/>
      <c r="H10" s="1"/>
    </row>
    <row r="11" spans="1:8" ht="15" customHeight="1" thickBot="1" x14ac:dyDescent="0.25">
      <c r="A11" s="129" t="s">
        <v>126</v>
      </c>
      <c r="B11" s="130"/>
      <c r="C11" s="130"/>
      <c r="D11" s="131"/>
      <c r="E11" s="45">
        <f>IF(AND(E9&gt;0,E10&lt;&gt;""),ROUND(E9/E10,2),"")</f>
        <v>70.069999999999993</v>
      </c>
      <c r="F11" s="1"/>
      <c r="G11" s="1"/>
      <c r="H11" s="1"/>
    </row>
    <row r="12" spans="1:8" ht="15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5" customHeight="1" x14ac:dyDescent="0.2">
      <c r="C13" s="39" t="s">
        <v>164</v>
      </c>
    </row>
  </sheetData>
  <mergeCells count="4">
    <mergeCell ref="A1:E1"/>
    <mergeCell ref="A9:D9"/>
    <mergeCell ref="A10:D10"/>
    <mergeCell ref="A11:D11"/>
  </mergeCells>
  <pageMargins left="0.51181102362204722" right="0.51181102362204722" top="0.78740157480314965" bottom="0.78740157480314965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view="pageBreakPreview" zoomScale="130" zoomScaleNormal="100" zoomScaleSheetLayoutView="130" workbookViewId="0">
      <selection activeCell="E17" sqref="E17"/>
    </sheetView>
  </sheetViews>
  <sheetFormatPr defaultRowHeight="15" x14ac:dyDescent="0.25"/>
  <cols>
    <col min="1" max="1" width="2.85546875" customWidth="1"/>
    <col min="2" max="2" width="40.28515625" bestFit="1" customWidth="1"/>
    <col min="3" max="3" width="11" bestFit="1" customWidth="1"/>
    <col min="4" max="4" width="8.5703125" customWidth="1"/>
    <col min="5" max="5" width="11" bestFit="1" customWidth="1"/>
  </cols>
  <sheetData>
    <row r="1" spans="1:5" ht="15.75" thickBot="1" x14ac:dyDescent="0.3">
      <c r="A1" s="125" t="s">
        <v>218</v>
      </c>
      <c r="B1" s="126"/>
      <c r="C1" s="126"/>
      <c r="D1" s="126"/>
      <c r="E1" s="127"/>
    </row>
    <row r="2" spans="1:5" ht="26.25" thickBot="1" x14ac:dyDescent="0.3">
      <c r="A2" s="40"/>
      <c r="B2" s="41" t="s">
        <v>124</v>
      </c>
      <c r="C2" s="41" t="s">
        <v>151</v>
      </c>
      <c r="D2" s="41" t="s">
        <v>162</v>
      </c>
      <c r="E2" s="42" t="s">
        <v>127</v>
      </c>
    </row>
    <row r="3" spans="1:5" ht="51" x14ac:dyDescent="0.25">
      <c r="A3" s="51">
        <v>1</v>
      </c>
      <c r="B3" s="56" t="s">
        <v>219</v>
      </c>
      <c r="C3" s="52">
        <v>1699.9</v>
      </c>
      <c r="D3" s="53">
        <v>1</v>
      </c>
      <c r="E3" s="50">
        <f>IF(C3&lt;&gt;"",C3*(D3),"")</f>
        <v>1699.9</v>
      </c>
    </row>
    <row r="4" spans="1:5" x14ac:dyDescent="0.25">
      <c r="A4" s="128" t="s">
        <v>125</v>
      </c>
      <c r="B4" s="116"/>
      <c r="C4" s="116"/>
      <c r="D4" s="117"/>
      <c r="E4" s="50">
        <f>SUM(E3:E3)</f>
        <v>1699.9</v>
      </c>
    </row>
    <row r="5" spans="1:5" x14ac:dyDescent="0.25">
      <c r="A5" s="128" t="s">
        <v>128</v>
      </c>
      <c r="B5" s="116"/>
      <c r="C5" s="116"/>
      <c r="D5" s="117"/>
      <c r="E5" s="55">
        <f>'Auxiliar Adm.'!G8</f>
        <v>12</v>
      </c>
    </row>
    <row r="6" spans="1:5" x14ac:dyDescent="0.25">
      <c r="A6" s="128" t="s">
        <v>220</v>
      </c>
      <c r="B6" s="116"/>
      <c r="C6" s="116"/>
      <c r="D6" s="117"/>
      <c r="E6" s="75">
        <f>('Valor Máximo Aceitável'!D13+'Valor Máximo Aceitável'!D14)</f>
        <v>15</v>
      </c>
    </row>
    <row r="7" spans="1:5" ht="15.75" thickBot="1" x14ac:dyDescent="0.3">
      <c r="A7" s="129" t="s">
        <v>126</v>
      </c>
      <c r="B7" s="130"/>
      <c r="C7" s="130"/>
      <c r="D7" s="131"/>
      <c r="E7" s="45">
        <f>IF(AND(E4&gt;0,E5&lt;&gt;""),ROUND((E4/E5)/E6,2),"")</f>
        <v>9.44</v>
      </c>
    </row>
  </sheetData>
  <mergeCells count="5">
    <mergeCell ref="A1:E1"/>
    <mergeCell ref="A4:D4"/>
    <mergeCell ref="A5:D5"/>
    <mergeCell ref="A7:D7"/>
    <mergeCell ref="A6:D6"/>
  </mergeCells>
  <pageMargins left="0.511811024" right="0.511811024" top="0.78740157499999996" bottom="0.78740157499999996" header="0.31496062000000002" footer="0.31496062000000002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Valor Máximo Aceitável</vt:lpstr>
      <vt:lpstr>Auxiliar Adm.</vt:lpstr>
      <vt:lpstr>Analista Adm.</vt:lpstr>
      <vt:lpstr>Uniformes</vt:lpstr>
      <vt:lpstr>Equipamento</vt:lpstr>
      <vt:lpstr>'Analista Adm.'!Area_de_impressao</vt:lpstr>
      <vt:lpstr>'Auxiliar Adm.'!Area_de_impressao</vt:lpstr>
      <vt:lpstr>Equipamento!Area_de_impressao</vt:lpstr>
      <vt:lpstr>Uniformes!Area_de_impressao</vt:lpstr>
      <vt:lpstr>'Valor Máximo Aceitável'!Area_de_impressao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 Sponholz Oliveira</dc:creator>
  <cp:lastModifiedBy>Flavio Sponholz Oliveira</cp:lastModifiedBy>
  <cp:lastPrinted>2022-05-24T11:52:38Z</cp:lastPrinted>
  <dcterms:created xsi:type="dcterms:W3CDTF">2020-10-06T17:56:07Z</dcterms:created>
  <dcterms:modified xsi:type="dcterms:W3CDTF">2026-09-11T19:51:00Z</dcterms:modified>
</cp:coreProperties>
</file>