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https://saudegov-my.sharepoint.com/personal/ducilene_andrade_saude_gov_br/Documents/Área de Trabalho/Apoio Administrativo/TO/"/>
    </mc:Choice>
  </mc:AlternateContent>
  <xr:revisionPtr revIDLastSave="0" documentId="8_{CDCE0A72-8EC8-4551-8CA4-B66059500616}" xr6:coauthVersionLast="47" xr6:coauthVersionMax="47" xr10:uidLastSave="{00000000-0000-0000-0000-000000000000}"/>
  <bookViews>
    <workbookView xWindow="-120" yWindow="-120" windowWidth="29040" windowHeight="15720" activeTab="1" xr2:uid="{00000000-000D-0000-FFFF-FFFF00000000}"/>
  </bookViews>
  <sheets>
    <sheet name="VALOR ESTIMADO" sheetId="20" r:id="rId1"/>
    <sheet name="POSTOS" sheetId="1" r:id="rId2"/>
    <sheet name="CÁLCULO BENEFÍCIOS" sheetId="6" r:id="rId3"/>
    <sheet name="RELÓGIO DE PONTO" sheetId="21" r:id="rId4"/>
    <sheet name="BENEFÍCIOS ANÁLISE" sheetId="22" r:id="rId5"/>
  </sheets>
  <definedNames>
    <definedName name="_xlnm.Print_Area" localSheetId="0">'VALOR ESTIMADO'!$B$2:$K$8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16" i="1" l="1"/>
  <c r="F187" i="1" l="1"/>
  <c r="E187" i="1"/>
  <c r="G6" i="22" l="1"/>
  <c r="G5" i="22"/>
  <c r="E4" i="22"/>
  <c r="F3" i="22"/>
  <c r="G3" i="22" s="1"/>
  <c r="J69" i="6" l="1"/>
  <c r="J68" i="6"/>
  <c r="E62" i="6" l="1"/>
  <c r="E63" i="6"/>
  <c r="F76" i="1" l="1"/>
  <c r="E76" i="1"/>
  <c r="F3" i="21"/>
  <c r="F149" i="1" s="1"/>
  <c r="F154" i="1" s="1"/>
  <c r="E149" i="1" l="1"/>
  <c r="E154" i="1" s="1"/>
  <c r="C32" i="6" l="1"/>
  <c r="E32" i="6" s="1"/>
  <c r="C17" i="6"/>
  <c r="C16" i="6"/>
  <c r="E42" i="6"/>
  <c r="E41" i="6"/>
  <c r="E47" i="6" l="1"/>
  <c r="F69" i="6" s="1"/>
  <c r="F72" i="1" s="1"/>
  <c r="E46" i="6"/>
  <c r="F68" i="6" s="1"/>
  <c r="E72" i="1" s="1"/>
  <c r="F69" i="1" l="1"/>
  <c r="E52" i="6"/>
  <c r="E51" i="6"/>
  <c r="C37" i="6"/>
  <c r="C36" i="6"/>
  <c r="D37" i="6"/>
  <c r="C31" i="6"/>
  <c r="E31" i="6" s="1"/>
  <c r="D36" i="6" s="1"/>
  <c r="F17" i="6"/>
  <c r="D22" i="6" s="1"/>
  <c r="F16" i="6"/>
  <c r="D21" i="6" s="1"/>
  <c r="F7" i="6"/>
  <c r="C22" i="6" s="1"/>
  <c r="F6" i="6"/>
  <c r="C21" i="6" s="1"/>
  <c r="E36" i="6" l="1"/>
  <c r="D68" i="6" s="1"/>
  <c r="E37" i="6"/>
  <c r="D69" i="6" s="1"/>
  <c r="L69" i="6" s="1"/>
  <c r="E21" i="6"/>
  <c r="C68" i="6" s="1"/>
  <c r="E22" i="6"/>
  <c r="E57" i="6"/>
  <c r="E56" i="6"/>
  <c r="F134" i="1"/>
  <c r="F140" i="1" s="1"/>
  <c r="F16" i="1"/>
  <c r="E134" i="1"/>
  <c r="E140" i="1" s="1"/>
  <c r="E16" i="1"/>
  <c r="E70" i="1" l="1"/>
  <c r="E69" i="1"/>
  <c r="F70" i="1"/>
  <c r="F78" i="1" s="1"/>
  <c r="F88" i="1" s="1"/>
  <c r="F121" i="1"/>
  <c r="F30" i="1"/>
  <c r="F119" i="1"/>
  <c r="F118" i="1"/>
  <c r="F117" i="1"/>
  <c r="F32" i="1"/>
  <c r="F180" i="1"/>
  <c r="F120" i="1"/>
  <c r="E180" i="1"/>
  <c r="E121" i="1"/>
  <c r="E32" i="1"/>
  <c r="E120" i="1"/>
  <c r="E30" i="1"/>
  <c r="E118" i="1"/>
  <c r="E119" i="1"/>
  <c r="E117" i="1"/>
  <c r="E116" i="1"/>
  <c r="E78" i="1" l="1"/>
  <c r="F122" i="1"/>
  <c r="F139" i="1" s="1"/>
  <c r="F141" i="1" s="1"/>
  <c r="E122" i="1"/>
  <c r="E139" i="1" s="1"/>
  <c r="E141" i="1" s="1"/>
  <c r="F183" i="1" l="1"/>
  <c r="E183" i="1"/>
  <c r="D122" i="1" l="1"/>
  <c r="G68" i="6" l="1"/>
  <c r="E68" i="6"/>
  <c r="L68" i="6" l="1"/>
  <c r="E88" i="1" l="1"/>
  <c r="D162" i="1" l="1"/>
  <c r="D166" i="1" l="1"/>
  <c r="D98" i="1"/>
  <c r="D97" i="1"/>
  <c r="D95" i="1"/>
  <c r="D52" i="1"/>
  <c r="D17" i="1" s="1"/>
  <c r="D29" i="1"/>
  <c r="E98" i="1" l="1"/>
  <c r="F98" i="1"/>
  <c r="E17" i="1"/>
  <c r="E87" i="1" s="1"/>
  <c r="F17" i="1"/>
  <c r="F87" i="1" s="1"/>
  <c r="F29" i="1"/>
  <c r="F31" i="1" s="1"/>
  <c r="F86" i="1" s="1"/>
  <c r="E29" i="1"/>
  <c r="E31" i="1" s="1"/>
  <c r="E86" i="1" s="1"/>
  <c r="E95" i="1"/>
  <c r="F95" i="1"/>
  <c r="F97" i="1"/>
  <c r="E97" i="1"/>
  <c r="D99" i="1"/>
  <c r="D31" i="1"/>
  <c r="D96" i="1"/>
  <c r="F89" i="1" l="1"/>
  <c r="F181" i="1" s="1"/>
  <c r="E89" i="1"/>
  <c r="E181" i="1" s="1"/>
  <c r="E96" i="1"/>
  <c r="F96" i="1"/>
  <c r="E99" i="1"/>
  <c r="F99" i="1"/>
  <c r="D100" i="1"/>
  <c r="E184" i="1" l="1"/>
  <c r="E100" i="1"/>
  <c r="E101" i="1" s="1"/>
  <c r="E182" i="1" s="1"/>
  <c r="F100" i="1"/>
  <c r="F101" i="1" s="1"/>
  <c r="F182" i="1" s="1"/>
  <c r="F184" i="1"/>
  <c r="D101" i="1"/>
  <c r="F185" i="1" l="1"/>
  <c r="E185" i="1"/>
  <c r="E160" i="1"/>
  <c r="E161" i="1" s="1"/>
  <c r="F160" i="1"/>
  <c r="F161" i="1" s="1"/>
  <c r="F163" i="1" l="1"/>
  <c r="F164" i="1"/>
  <c r="F165" i="1"/>
  <c r="E164" i="1"/>
  <c r="E165" i="1"/>
  <c r="E163" i="1"/>
  <c r="F166" i="1" l="1"/>
  <c r="F186" i="1" s="1"/>
  <c r="F188" i="1" s="1"/>
  <c r="F6" i="20" l="1"/>
  <c r="G6" i="20" l="1"/>
  <c r="H6" i="20" s="1"/>
  <c r="J6" i="20"/>
  <c r="E166" i="1"/>
  <c r="E186" i="1" s="1"/>
  <c r="E188" i="1" s="1"/>
  <c r="F5" i="20" l="1"/>
  <c r="G5" i="20" l="1"/>
  <c r="J5" i="20"/>
  <c r="G7" i="20" l="1"/>
  <c r="H5" i="20"/>
  <c r="H7" i="20" l="1"/>
</calcChain>
</file>

<file path=xl/sharedStrings.xml><?xml version="1.0" encoding="utf-8"?>
<sst xmlns="http://schemas.openxmlformats.org/spreadsheetml/2006/main" count="428" uniqueCount="242">
  <si>
    <t>VALOR TOTAL ESTIMADO</t>
  </si>
  <si>
    <t>SEMS</t>
  </si>
  <si>
    <t>Item</t>
  </si>
  <si>
    <t>Descrição</t>
  </si>
  <si>
    <t>Qtd Postos</t>
  </si>
  <si>
    <t>Valor Máximo do Posto</t>
  </si>
  <si>
    <t>Valor Mensal Posto</t>
  </si>
  <si>
    <t>Valor Anual Posto</t>
  </si>
  <si>
    <t>Apoio Administrativo - Nível Médio - AM</t>
  </si>
  <si>
    <t>Apoio Administrativo - Nível Superior - AM</t>
  </si>
  <si>
    <t>Apoio Administrativo - Nível Médio - TO</t>
  </si>
  <si>
    <t>Apoio Administrativo - Nível Superior - TO</t>
  </si>
  <si>
    <t>TOTAL TOCANTINS - PALMAS</t>
  </si>
  <si>
    <t>Valor Anual</t>
  </si>
  <si>
    <t>MODELO DE PLANILHA DE CUSTOS E FORMAÇÃO DE PREÇOS - IN 05/2017 e alterações</t>
  </si>
  <si>
    <t>Módulo 1 - Composição da Remuneração (Redação dada pela Instrução Normativa nº 7, de 2018)</t>
  </si>
  <si>
    <t xml:space="preserve">TOCANTINS - PALMAS </t>
  </si>
  <si>
    <t>CCT 2025/2026 - TO000044/2025</t>
  </si>
  <si>
    <t>Apoio - NM</t>
  </si>
  <si>
    <t>Apoio- NS</t>
  </si>
  <si>
    <t>CARGO UTILIZADO COM BASE NA CCT</t>
  </si>
  <si>
    <t>Aux. Adm.</t>
  </si>
  <si>
    <t>Analista Adm.</t>
  </si>
  <si>
    <t>Composição da Remuneração</t>
  </si>
  <si>
    <t>Percentual</t>
  </si>
  <si>
    <t>Valor (R$)</t>
  </si>
  <si>
    <t>A</t>
  </si>
  <si>
    <t>Salário-Base</t>
  </si>
  <si>
    <t>B</t>
  </si>
  <si>
    <t>Adicional de Insalubridade</t>
  </si>
  <si>
    <t>C</t>
  </si>
  <si>
    <t>D</t>
  </si>
  <si>
    <t>Adicional Noturno - 22h00 às 05h00</t>
  </si>
  <si>
    <t>E</t>
  </si>
  <si>
    <t>Adicional de Hora Noturna Reduzida</t>
  </si>
  <si>
    <t>F</t>
  </si>
  <si>
    <t>Adicional de Periculosidade</t>
  </si>
  <si>
    <t>Total</t>
  </si>
  <si>
    <t>G</t>
  </si>
  <si>
    <t>Incidência dos Encargos do Submódulo 2.2 sobre a composição da remuneração</t>
  </si>
  <si>
    <r>
      <t>Nota:</t>
    </r>
    <r>
      <rPr>
        <sz val="12"/>
        <color theme="1"/>
        <rFont val="Times New Roman"/>
        <family val="1"/>
      </rPr>
      <t xml:space="preserve"> O Módulo 1 refere-se ao valor mensal devido ao empregado pela prestação do serviço.</t>
    </r>
  </si>
  <si>
    <r>
      <t>Nota Equipe de Planejamento:</t>
    </r>
    <r>
      <rPr>
        <sz val="12"/>
        <color theme="1"/>
        <rFont val="Times New Roman"/>
        <family val="1"/>
      </rPr>
      <t xml:space="preserve"> Foi criada a alínea "G" na qual aplicamos o total dos percentuais do Submódulo 2.2 sobre o Módulo 1. Em virtude da incidência contida na alínea "G" esses percentuais foram excluídos do Submódulo 2.2.</t>
    </r>
  </si>
  <si>
    <r>
      <rPr>
        <b/>
        <sz val="12"/>
        <color theme="1"/>
        <rFont val="Times New Roman"/>
        <family val="1"/>
      </rPr>
      <t>Nota Equipe de Planejamento:</t>
    </r>
    <r>
      <rPr>
        <sz val="12"/>
        <color theme="1"/>
        <rFont val="Times New Roman"/>
        <family val="1"/>
      </rPr>
      <t xml:space="preserve"> Os valores dos salários foram retirados da Cláusula Terceira - Salário Mínimo da Categoria e Pisos Salariais da Convenção Coletiva de Trabalho 2023/2023 - SEAC/DF x SITTRATER/DF nº de Registro no MTE DF000037/2023.</t>
    </r>
  </si>
  <si>
    <r>
      <rPr>
        <b/>
        <sz val="12"/>
        <color theme="1"/>
        <rFont val="Times New Roman"/>
        <family val="1"/>
      </rPr>
      <t>Nota Equipe de Planejamento - Cálculo do Adicional Noturno:</t>
    </r>
    <r>
      <rPr>
        <sz val="12"/>
        <color theme="1"/>
        <rFont val="Times New Roman"/>
        <family val="1"/>
      </rPr>
      <t xml:space="preserve"> Salário-hora = Salário-base/Divisor de horas mensais. Adicional Noturno = (Salário-hora x Percentual do Adicional) x Nº horas previstas diariamente x Nº médio de dias trabalhados</t>
    </r>
    <r>
      <rPr>
        <b/>
        <sz val="12"/>
        <color theme="1"/>
        <rFont val="Times New Roman"/>
        <family val="1"/>
      </rPr>
      <t xml:space="preserve">. </t>
    </r>
    <r>
      <rPr>
        <sz val="12"/>
        <color theme="1"/>
        <rFont val="Times New Roman"/>
        <family val="1"/>
      </rPr>
      <t>Onde: Salário-base: salário definido para o posto. Divisor de horas mensais: para a jornada de 44h semanais, o divisor aplicável é de 220 horas. Percentual do Adicional: acréscimo de no mínimo 20% (vinte por cento) sobre o valor da hora diurna, salvo determinação de percentual superior estabelecido em CCT. Número de horas previstas diariamente: no caso em tela, para os postos com previsão de horário de trabalho até 00h, foram consideradas 2h. Destaca-se que o pagamento será pelo efetivo consumo/utilização. Número médio de dias trabalhados: (365 dias/12 meses = 30,42 dias) x (5 dias (seg-sex) / 7 dias por semana) = 21,73 dias - [12 feriados no ano * (probabilidade de não coincidir com sábado e domingo 5/7) / 12 meses] = 21,01 dias/mês</t>
    </r>
    <r>
      <rPr>
        <b/>
        <sz val="12"/>
        <color theme="1"/>
        <rFont val="Times New Roman"/>
        <family val="1"/>
      </rPr>
      <t>.</t>
    </r>
  </si>
  <si>
    <r>
      <rPr>
        <b/>
        <sz val="12"/>
        <color theme="1"/>
        <rFont val="Times New Roman"/>
        <family val="1"/>
      </rPr>
      <t>Nota Equipe de Planejamento - Cálculo da Hora Noturna Reduzida:</t>
    </r>
    <r>
      <rPr>
        <sz val="12"/>
        <color theme="1"/>
        <rFont val="Times New Roman"/>
        <family val="1"/>
      </rPr>
      <t xml:space="preserve"> Salário-hora com adicional noturno = (Salário-base/Divisor de horas mensais) x 120%. Adicional de Hora Noturna Reduzida = (Nº horas previstas diariamente x Nº médio de dias trabalhados) x (Fator de conversão) x (Salário-hora acrescido do Adicional Noturno)</t>
    </r>
    <r>
      <rPr>
        <b/>
        <sz val="12"/>
        <color theme="1"/>
        <rFont val="Times New Roman"/>
        <family val="1"/>
      </rPr>
      <t xml:space="preserve">. </t>
    </r>
    <r>
      <rPr>
        <sz val="12"/>
        <color theme="1"/>
        <rFont val="Times New Roman"/>
        <family val="1"/>
      </rPr>
      <t>Onde: Salário-base: salário definido para o posto.Divisor de horas mensais: para a jornada de 44h semanais, o divisor aplicável é de 220 horas.Número de horas previstas diariamente: no caso em tela, para os postos com previsão de horário de trabalho até 00h, foram consideradas 2h. Destaca-se que o pagamento será pelo efetivo consumo/utilização.Número médio de dias trabalhados: (365 dias/12 meses = 30,42 dias) x (5 dias (seg-sex) / 7 dias por semana) = 21,73 dias - [12 feriados no ano * (probabilidade de não coincidir com sábado e domingo 5/7) / 12 meses] = 21,01 dias/mês. Fator de conversão: correspondente a divisão de 60 minutos por 52,5 (decimal de 52'30") menos 1, resultando em 0,142857143.</t>
    </r>
  </si>
  <si>
    <t>Módulo 2 - Encargos e Benefícios Anuais, Mensais e Diários</t>
  </si>
  <si>
    <t>Submódulo 2.1 - 13º (décimo terceiro) Salário, Férias e Adicional de Férias</t>
  </si>
  <si>
    <t>2.1</t>
  </si>
  <si>
    <t>13º (décimo terceiro) Salário, Férias e Adicional de Férias</t>
  </si>
  <si>
    <t>13º (décimo terceiro) Salário</t>
  </si>
  <si>
    <t>Férias e Adicional de Férias (9,075% +  3,025%)</t>
  </si>
  <si>
    <t>Incidência dos Encargos do Submódulo 2.2 sobre o 13º salário, férias e adicional</t>
  </si>
  <si>
    <r>
      <rPr>
        <b/>
        <sz val="12"/>
        <color theme="1"/>
        <rFont val="Times New Roman"/>
        <family val="1"/>
      </rPr>
      <t>Nota 1:</t>
    </r>
    <r>
      <rPr>
        <b/>
        <sz val="12"/>
        <color rgb="FF000000"/>
        <rFont val="Times New Roman"/>
        <family val="1"/>
      </rPr>
      <t xml:space="preserve"> </t>
    </r>
    <r>
      <rPr>
        <sz val="12"/>
        <color rgb="FF000000"/>
        <rFont val="Times New Roman"/>
        <family val="1"/>
      </rPr>
      <t>Como a planilha de custos e formação de preços é calculada</t>
    </r>
    <r>
      <rPr>
        <u/>
        <sz val="12"/>
        <color rgb="FF000000"/>
        <rFont val="Times New Roman"/>
        <family val="1"/>
      </rPr>
      <t xml:space="preserve"> mensalmente</t>
    </r>
    <r>
      <rPr>
        <sz val="12"/>
        <color rgb="FF000000"/>
        <rFont val="Times New Roman"/>
        <family val="1"/>
      </rPr>
      <t>, provisiona-se proporcionalmente 1/12 (um doze avos) dos valores referentes a gratificação natalina, férias e adicional de férias. (Redação dada pela Instrução Normativa nº 7, de 2018)</t>
    </r>
  </si>
  <si>
    <r>
      <rPr>
        <b/>
        <sz val="12"/>
        <color theme="1"/>
        <rFont val="Times New Roman"/>
        <family val="1"/>
      </rPr>
      <t xml:space="preserve">Nota 2: </t>
    </r>
    <r>
      <rPr>
        <sz val="12"/>
        <color theme="1"/>
        <rFont val="Times New Roman"/>
        <family val="1"/>
      </rPr>
      <t>O adicional de férias contido no Submódulo 2.1 corresponde a 1/3 (um terço) da remuneração que por sua vez é divido por 12 (doze) conforme Nota 1 acima.</t>
    </r>
  </si>
  <si>
    <r>
      <rPr>
        <b/>
        <sz val="12"/>
        <color theme="1"/>
        <rFont val="Times New Roman"/>
        <family val="1"/>
      </rPr>
      <t>Nota 3:</t>
    </r>
    <r>
      <rPr>
        <sz val="12"/>
        <color theme="1"/>
        <rFont val="Times New Roman"/>
        <family val="1"/>
      </rPr>
      <t xml:space="preserve"> Levando em consideração a vigência contratual prevista no art. 57 da Lei nº 8.666, de 23 de junho de 1993, a rubrica férias tem como objetivo principal suprir a necessidade do pagamento das férias remuneradas ao final do contrato de 12 meses. Esta rubrica, quando da prorrogação contratual, torna-se custo não renovável.  (Incluído pela Instrução Normativa nº 7, de 2018).</t>
    </r>
  </si>
  <si>
    <r>
      <rPr>
        <b/>
        <sz val="12"/>
        <color theme="1"/>
        <rFont val="Times New Roman"/>
        <family val="1"/>
      </rPr>
      <t>Nota Equipe de Planejamento:</t>
    </r>
    <r>
      <rPr>
        <sz val="12"/>
        <color theme="1"/>
        <rFont val="Times New Roman"/>
        <family val="1"/>
      </rPr>
      <t xml:space="preserve"> Os percentuais utilizados foram retirados da tabela do Anexo XII da IN nº 05/2017. Em virtude da incidência contida na alínea "C" esses percentuais foram excluídos do Submódulo 2.2.</t>
    </r>
  </si>
  <si>
    <r>
      <rPr>
        <b/>
        <sz val="12"/>
        <color theme="1"/>
        <rFont val="Times New Roman"/>
        <family val="1"/>
      </rPr>
      <t>Décimo Terceiro Salário:</t>
    </r>
    <r>
      <rPr>
        <sz val="12"/>
        <color theme="1"/>
        <rFont val="Times New Roman"/>
        <family val="1"/>
      </rPr>
      <t xml:space="preserve"> A gratificação natalina corresponderá a 1/12 avos da remuneração devida ao empregado: [(1/12)x100] = 8,33%.</t>
    </r>
  </si>
  <si>
    <r>
      <rPr>
        <b/>
        <sz val="12"/>
        <color theme="1"/>
        <rFont val="Times New Roman"/>
        <family val="1"/>
      </rPr>
      <t xml:space="preserve">Férias e Adicional de Férias: </t>
    </r>
    <r>
      <rPr>
        <sz val="12"/>
        <color theme="1"/>
        <rFont val="Times New Roman"/>
        <family val="1"/>
      </rPr>
      <t xml:space="preserve">Férias + abono de férias = 12,10%
</t>
    </r>
    <r>
      <rPr>
        <b/>
        <sz val="12"/>
        <color theme="1"/>
        <rFont val="Times New Roman"/>
        <family val="1"/>
      </rPr>
      <t xml:space="preserve">Férias: </t>
    </r>
    <r>
      <rPr>
        <sz val="12"/>
        <color theme="1"/>
        <rFont val="Times New Roman"/>
        <family val="1"/>
      </rPr>
      <t xml:space="preserve">Definido na IN nº 5/2017 = 9,075%
</t>
    </r>
    <r>
      <rPr>
        <b/>
        <sz val="12"/>
        <color theme="1"/>
        <rFont val="Times New Roman"/>
        <family val="1"/>
      </rPr>
      <t>Abono de férias:</t>
    </r>
    <r>
      <rPr>
        <sz val="12"/>
        <color theme="1"/>
        <rFont val="Times New Roman"/>
        <family val="1"/>
      </rPr>
      <t xml:space="preserve"> IN nº 5/2017: 3,025% sobre a base de cálculo.
</t>
    </r>
    <r>
      <rPr>
        <b/>
        <sz val="12"/>
        <color theme="1"/>
        <rFont val="Times New Roman"/>
        <family val="1"/>
      </rPr>
      <t>OBS:</t>
    </r>
    <r>
      <rPr>
        <sz val="12"/>
        <color theme="1"/>
        <rFont val="Times New Roman"/>
        <family val="1"/>
      </rPr>
      <t xml:space="preserve"> A IN nº 5/2017 estabelece que as férias apresentem um percentual de 9,075%, logo, para calcular o abono, basta dividir 9,075/3 = 3,025%</t>
    </r>
  </si>
  <si>
    <r>
      <rPr>
        <b/>
        <sz val="12"/>
        <color theme="1"/>
        <rFont val="Times New Roman"/>
        <family val="1"/>
      </rPr>
      <t>Incidência dos Encargos do Submódulo 2.2 sobre o 13º salário, férias e adicional:</t>
    </r>
    <r>
      <rPr>
        <sz val="12"/>
        <color theme="1"/>
        <rFont val="Times New Roman"/>
        <family val="1"/>
      </rPr>
      <t xml:space="preserve"> 36,80%*(9,09%+12,12%) = 7,82%. Foi considerado o percentual de 9,09% para o 13º Salário (1/11) e 12,10% para férias e adicional (1/11)+(1/3/11) segundo o Caderno de Logística de Conta Vinculada Ed. 2018 elaborado pelo então Ministério do Planejamento, Desenvolvimento e Gestão. Secretaria de Gestão</t>
    </r>
    <r>
      <rPr>
        <b/>
        <sz val="12"/>
        <color theme="1"/>
        <rFont val="Times New Roman"/>
        <family val="1"/>
      </rPr>
      <t>.</t>
    </r>
  </si>
  <si>
    <t>Submódulo 2.2 - Encargos Previdenciários (GPS), Fundo de Garantia por Tempo de Serviço (FGTS) e outras contribuições.</t>
  </si>
  <si>
    <t>2.2</t>
  </si>
  <si>
    <t>GPS, FGTS e outras contribuições</t>
  </si>
  <si>
    <t>INSS - Empregador</t>
  </si>
  <si>
    <t>Salário Educação</t>
  </si>
  <si>
    <t>SAT</t>
  </si>
  <si>
    <t>SESC ou SESI *</t>
  </si>
  <si>
    <t>SENAI - SENAC*</t>
  </si>
  <si>
    <t>SEBRAE</t>
  </si>
  <si>
    <t>INCRA</t>
  </si>
  <si>
    <t>H</t>
  </si>
  <si>
    <t>FGTS</t>
  </si>
  <si>
    <t xml:space="preserve">Total </t>
  </si>
  <si>
    <r>
      <rPr>
        <b/>
        <sz val="12"/>
        <color theme="1"/>
        <rFont val="Times New Roman"/>
        <family val="1"/>
      </rPr>
      <t xml:space="preserve">Nota 1: </t>
    </r>
    <r>
      <rPr>
        <sz val="12"/>
        <color theme="1"/>
        <rFont val="Times New Roman"/>
        <family val="1"/>
      </rPr>
      <t>Os percentuais dos encargos previdenciários, do FGTS e demais contribuições são aqueles estabelecidos pela legislação vigente.</t>
    </r>
  </si>
  <si>
    <r>
      <rPr>
        <b/>
        <sz val="12"/>
        <color theme="1"/>
        <rFont val="Times New Roman"/>
        <family val="1"/>
      </rPr>
      <t>Nota 2</t>
    </r>
    <r>
      <rPr>
        <sz val="12"/>
        <color theme="1"/>
        <rFont val="Times New Roman"/>
        <family val="1"/>
      </rPr>
      <t>: O SAT a depender do grau de risco do serviço irá variar entre 1%, para risco leve, de 2%, para risco médio, e de 3% de risco grave.</t>
    </r>
  </si>
  <si>
    <r>
      <rPr>
        <b/>
        <sz val="12"/>
        <color theme="1"/>
        <rFont val="Times New Roman"/>
        <family val="1"/>
      </rPr>
      <t xml:space="preserve">Nota 3: </t>
    </r>
    <r>
      <rPr>
        <sz val="12"/>
        <color theme="1"/>
        <rFont val="Times New Roman"/>
        <family val="1"/>
      </rPr>
      <t>Esses percentuais incidem sobre o Módulo 1, o Submódulo 2.1. (Redação dada pela Instrução Normativa nº 7, de 2018)</t>
    </r>
  </si>
  <si>
    <r>
      <rPr>
        <b/>
        <sz val="12"/>
        <color theme="1"/>
        <rFont val="Times New Roman"/>
        <family val="1"/>
      </rPr>
      <t>Atenção à Nota 3</t>
    </r>
    <r>
      <rPr>
        <sz val="12"/>
        <color theme="1"/>
        <rFont val="Times New Roman"/>
        <family val="1"/>
      </rPr>
      <t>: Como visto nas notas anteriores, adequamos o cálculo referente ao Módulo 1 e ao Submódulo 2.1. Não há incidência do Submódulo 2.2 sobre o Módulo 6.</t>
    </r>
  </si>
  <si>
    <r>
      <rPr>
        <b/>
        <sz val="12"/>
        <color theme="1"/>
        <rFont val="Times New Roman"/>
        <family val="1"/>
      </rPr>
      <t>Previdência Social:</t>
    </r>
    <r>
      <rPr>
        <sz val="12"/>
        <color theme="1"/>
        <rFont val="Times New Roman"/>
        <family val="1"/>
      </rPr>
      <t xml:space="preserve"> alíquota de 20%, conforme Lei n° 8.212, de 24 de julho de 1991, Decreto n° 3.048, de 06 de maio de 1999, e 1N RFB n° 971, de 13 de novembro de 2009, da Secretaria da Receita Federal do Brasil - SRF, considerando o código 7830-2 da Classificação Nacional  de Atividades  Econômicas  -  CNAE  e  o código  515 do  Fundo  da Previdência e Assistência Social - FPAS.
</t>
    </r>
  </si>
  <si>
    <r>
      <rPr>
        <b/>
        <sz val="12"/>
        <color theme="1"/>
        <rFont val="Times New Roman"/>
        <family val="1"/>
      </rPr>
      <t>Salário-Educação</t>
    </r>
    <r>
      <rPr>
        <sz val="12"/>
        <color theme="1"/>
        <rFont val="Times New Roman"/>
        <family val="1"/>
      </rPr>
      <t>: alíquota de 2,5%, conforme Lei n° 8.212/1991, Decreto n° 3.048/1999, e IN RFB nº 971, de 2009, considerando o código 7830-2 da CNAE e o código 515 do FPAS.</t>
    </r>
  </si>
  <si>
    <r>
      <rPr>
        <b/>
        <sz val="12"/>
        <color theme="1"/>
        <rFont val="Times New Roman"/>
        <family val="1"/>
      </rPr>
      <t>Grau de Incidência de Incapacidade Laborativa decorrente dos Riscos Ambientais do Trabalho - GIIL-RAT:</t>
    </r>
    <r>
      <rPr>
        <sz val="12"/>
        <color theme="1"/>
        <rFont val="Times New Roman"/>
        <family val="1"/>
      </rPr>
      <t xml:space="preserve"> alíquota de 3%, conforme Lei nº 8.212, de 1991, Decreto nº 3.048, de 1999, e IN RFB n° 971, de 2009, considerando o código 7830-2 da CNAE.</t>
    </r>
  </si>
  <si>
    <r>
      <rPr>
        <b/>
        <sz val="12"/>
        <color theme="1"/>
        <rFont val="Times New Roman"/>
        <family val="1"/>
      </rPr>
      <t xml:space="preserve">Serviço Social do Comércio - SESC: </t>
    </r>
    <r>
      <rPr>
        <sz val="12"/>
        <color theme="1"/>
        <rFont val="Times New Roman"/>
        <family val="1"/>
      </rPr>
      <t>alíquota de 1,5%, conforme Lei n° 8.212, de 1991, Decreto n° 3.048, de 1999, e 1N RFB n° 971, de 2009, considerando o código 7830-2 da CNAE e o código 515 do FPAS.</t>
    </r>
  </si>
  <si>
    <r>
      <rPr>
        <b/>
        <sz val="12"/>
        <color theme="1"/>
        <rFont val="Times New Roman"/>
        <family val="1"/>
      </rPr>
      <t xml:space="preserve">Serviço Nacional de Aprendizagem Comercial - SENAC: </t>
    </r>
    <r>
      <rPr>
        <sz val="12"/>
        <color theme="1"/>
        <rFont val="Times New Roman"/>
        <family val="1"/>
      </rPr>
      <t>alíquota de 1%, conforme Lei nº 8.212, de 1991, Decreto nº 3.048, de 1999, e 1N RFB nº 971, de 2009, considerando o código 7830-2 da CNAE e o código 515 do FPAS.</t>
    </r>
  </si>
  <si>
    <r>
      <rPr>
        <b/>
        <sz val="12"/>
        <color theme="1"/>
        <rFont val="Times New Roman"/>
        <family val="1"/>
      </rPr>
      <t xml:space="preserve">Serviço Brasileiro de Apoio às Micro e Pequenas Empresas - SEBRAE: </t>
    </r>
    <r>
      <rPr>
        <sz val="12"/>
        <color theme="1"/>
        <rFont val="Times New Roman"/>
        <family val="1"/>
      </rPr>
      <t>alíquota de 0,6%, conforme Lei n° 8.212, de 1991, Decreto n° 3.048, de 1999, e 1N RFB n° 971, de 2009, considerando o código 7830-2 da CNAE e o código 515 do FPAS.</t>
    </r>
  </si>
  <si>
    <r>
      <rPr>
        <b/>
        <sz val="12"/>
        <color theme="1"/>
        <rFont val="Times New Roman"/>
        <family val="1"/>
      </rPr>
      <t>Instituto Nacional de Colonização e Reforma Agrária - INCRA:</t>
    </r>
    <r>
      <rPr>
        <sz val="12"/>
        <color theme="1"/>
        <rFont val="Times New Roman"/>
        <family val="1"/>
      </rPr>
      <t xml:space="preserve"> alíquota de 0,2%, conforme Lei n° 8.212, de 1991, Decreto n° 3.048, de 1999, e 1N RFB n° 971, de 2009, considerando o código 7830-2 da CNAE e o código 515 do FPAS.</t>
    </r>
  </si>
  <si>
    <r>
      <rPr>
        <b/>
        <sz val="12"/>
        <color theme="1"/>
        <rFont val="Times New Roman"/>
        <family val="1"/>
      </rPr>
      <t>Fundo de Garantia do Tempo de Serviço - FGTS:</t>
    </r>
    <r>
      <rPr>
        <sz val="12"/>
        <color theme="1"/>
        <rFont val="Times New Roman"/>
        <family val="1"/>
      </rPr>
      <t xml:space="preserve"> alíquota de 8%, conforme Lei nº 8.036, de 11 de maio de 1990, Decreto nº 99.684, de 08 de novembro de 1990.</t>
    </r>
  </si>
  <si>
    <t>Submódulo 2.3 - Benefícios Mensais e Diários.</t>
  </si>
  <si>
    <t>2.3</t>
  </si>
  <si>
    <t>Benefícios Mensais e Diários</t>
  </si>
  <si>
    <t>Auxílio Transporte</t>
  </si>
  <si>
    <t>Auxílio Alimentação</t>
  </si>
  <si>
    <t>Auxílio Saúde</t>
  </si>
  <si>
    <t>Seguro de Vida</t>
  </si>
  <si>
    <t>Assistência Odontológica</t>
  </si>
  <si>
    <t>Cesta Básica</t>
  </si>
  <si>
    <t>Auxílio Morte Funeral</t>
  </si>
  <si>
    <t>Social/Familiar</t>
  </si>
  <si>
    <t>I</t>
  </si>
  <si>
    <t>Auxílio Plano de Assistência e Cuidado Social</t>
  </si>
  <si>
    <r>
      <rPr>
        <b/>
        <sz val="12"/>
        <color theme="1"/>
        <rFont val="Times New Roman"/>
        <family val="1"/>
      </rPr>
      <t>Nota 1:</t>
    </r>
    <r>
      <rPr>
        <sz val="12"/>
        <color theme="1"/>
        <rFont val="Times New Roman"/>
        <family val="1"/>
      </rPr>
      <t xml:space="preserve"> O valor informado deverá ser o custo real do benefício (descontado o valor eventualmente pago pelo empregado).
</t>
    </r>
    <r>
      <rPr>
        <b/>
        <sz val="12"/>
        <color theme="1"/>
        <rFont val="Times New Roman"/>
        <family val="1"/>
      </rPr>
      <t xml:space="preserve">Nota 2: </t>
    </r>
    <r>
      <rPr>
        <sz val="12"/>
        <color theme="1"/>
        <rFont val="Times New Roman"/>
        <family val="1"/>
      </rPr>
      <t>Observar a previsão dos benefícios contidos em Acordos, Convenções e Dissídios Coletivos de Trabalho e atentar-se ao disposto no art. 6º desta Instrução Normativa.</t>
    </r>
  </si>
  <si>
    <r>
      <rPr>
        <b/>
        <sz val="12"/>
        <color theme="1"/>
        <rFont val="Times New Roman"/>
        <family val="1"/>
      </rPr>
      <t>Nota 2</t>
    </r>
    <r>
      <rPr>
        <sz val="12"/>
        <color theme="1"/>
        <rFont val="Times New Roman"/>
        <family val="1"/>
      </rPr>
      <t>: Observar a previsão dos benefícios contidos em Acordos, Convenções e Dissídios Coletivos de Trabalho e atentar-se ao disposto no art. 6º da Instrução Normativa 05/2017</t>
    </r>
  </si>
  <si>
    <r>
      <rPr>
        <b/>
        <sz val="12"/>
        <color theme="1"/>
        <rFont val="Times New Roman"/>
        <family val="1"/>
      </rPr>
      <t>Nota Equipe de Planejamento:</t>
    </r>
    <r>
      <rPr>
        <sz val="12"/>
        <color theme="1"/>
        <rFont val="Times New Roman"/>
        <family val="1"/>
      </rPr>
      <t xml:space="preserve"> Dias efetivamente trabalhados: consideram-se os dias efetivos da jornada de trabalho: 21 (vinte e um) dias para a jornada de 44 horas semanais. Adoção de 21 dias úteis no mês, para cálculo da estimativa de custo do Auxílio Alimentação e Vale-transporte, em decorrência dos seguintes aspectos:
I - 	tendo como referência o Distrito Federal, apurou-se: 
2021 - 251 dias úteis - média de 20,91 por mês;
2022 - 251 dias úteis - média de 20,91 por mês; 
2023 - 249 dias úteis - média de 20,75 por mês; 
2024 - 255 dias úteis - média de 21,25 por mês; 
2025 - 254 dias úteis - média de 21,16 por mês;
II - 	cita-se o Acórdão nº 1597/2010 - TCU/Plenário, que orienta pela adoção de 21 dias úteis por mês: "195. Considerando que no Brasil, ao computar os finais de semana e os feriados como dias não úteis, o número médio é de 21 dias úteis por mês, cada funcionário da contratada, ao regime de 8 horas diárias, trabalharia 168 horas (21x8) mensais ou 2016 horas anuais, totalizando 96 horas a menos do que as 2112 pagas por ano por funcionário."</t>
    </r>
  </si>
  <si>
    <t>Quadro-Resumo do Módulo 2 - Encargos e Benefícios anuais, mensais e diários</t>
  </si>
  <si>
    <t>Encargos e Benefícios Anuais, Mensais e Diários</t>
  </si>
  <si>
    <t>GPS, FGTS e outras contribuições (Incidência sobre Módulo 1 e Submódulo 2.1)</t>
  </si>
  <si>
    <r>
      <rPr>
        <b/>
        <sz val="12"/>
        <color theme="1"/>
        <rFont val="Times New Roman"/>
        <family val="1"/>
      </rPr>
      <t>Nota Equipe de Planejamento</t>
    </r>
    <r>
      <rPr>
        <sz val="12"/>
        <color theme="1"/>
        <rFont val="Times New Roman"/>
        <family val="1"/>
      </rPr>
      <t>: Consolidamos aqui os valores do Submódulo 2.2 apurados sobre o Módulo 1 e Submódulo 2.1. Os valores das incidências do Submódulo 2.2 sobre os demais módulos ou submódulos foram calculados abaixo de cada um deles e foram consolidados respectivamente junto a seus totais.</t>
    </r>
  </si>
  <si>
    <t>Módulo 3 - Provisão para Rescisão (Redação dada pela Instrução Normativa nº 7, de 2018)</t>
  </si>
  <si>
    <t>Provisão para Rescisão</t>
  </si>
  <si>
    <t>Aviso Prévio Indenizado (5,55%) x (1/12)</t>
  </si>
  <si>
    <t>Incidência do FGTS sobre o Aviso Prévio Indenizado (8%) x (0,46%)</t>
  </si>
  <si>
    <t>Multa do FGTS sobre o Aviso Prévio Indenizado *</t>
  </si>
  <si>
    <t>Aviso Prévio Trabalhado [(1/30)*7]/12</t>
  </si>
  <si>
    <t>Incidência dos encargos do submódulo 2.2 sobre o Aviso Prévio Trabalhado</t>
  </si>
  <si>
    <t>Multa do FGTS sobre o Aviso Prévio Trabalhado *</t>
  </si>
  <si>
    <r>
      <rPr>
        <b/>
        <sz val="12"/>
        <color theme="1"/>
        <rFont val="Times New Roman"/>
        <family val="1"/>
      </rPr>
      <t>Aviso Prévio Indenizado</t>
    </r>
    <r>
      <rPr>
        <sz val="12"/>
        <color theme="1"/>
        <rFont val="Times New Roman"/>
        <family val="1"/>
      </rPr>
      <t>: (5,55%) x (1/12) = 0,46% incide sobre a base de cálculo que é o Total do Módulo 1 (Composição da Remuneração).                                                                                                                                                                                                                          O Percentual de 5,55% é um dado estatístico, em regra, utilizado, segundo o Acórdão TCU nº 1.904/2007.
1/12= (1 mês não trabalhado/12 meses)                                                                                                                                                                                                                                                                                                                                                                       Fundamentação Legal: artigos 477 e 487 a 491 da CLT, a Lei nº 12.506, de 11 de outubro de 2011, e o Acórdão TCU nº 2.217/2010 - Plenário.</t>
    </r>
  </si>
  <si>
    <r>
      <t>I</t>
    </r>
    <r>
      <rPr>
        <b/>
        <sz val="12"/>
        <color theme="1"/>
        <rFont val="Times New Roman"/>
        <family val="1"/>
      </rPr>
      <t>ncidência do FGTS sobre o Aviso Prévio Indenizado:</t>
    </r>
    <r>
      <rPr>
        <sz val="12"/>
        <color theme="1"/>
        <rFont val="Times New Roman"/>
        <family val="1"/>
      </rPr>
      <t xml:space="preserve"> (8%) x (0,46%)=0,04% incide sobre a base de cálculo que é o Total do Módulo 1 (Composição da Remuneração)                                                                                                                                                                              8% = FGTS
0,46% = correspondem ao percentual do Aviso Prévio Indenizado                                                                                                                                                                                                                                                                                                                                 Fundamentação Legal: Súmula nº 305 do TST e o Acórdão TCU nº 2.217/2010 - Plenário</t>
    </r>
  </si>
  <si>
    <r>
      <rPr>
        <b/>
        <sz val="12"/>
        <color theme="1"/>
        <rFont val="Times New Roman"/>
        <family val="1"/>
      </rPr>
      <t>Multa do FGTS sobre o Aviso Prévio Indenizado</t>
    </r>
    <r>
      <rPr>
        <sz val="12"/>
        <color theme="1"/>
        <rFont val="Times New Roman"/>
        <family val="1"/>
      </rPr>
      <t xml:space="preserve">: [0,08*0,40*0,9]*(1+0,0833+0,09075+0,03025) =3,47% incide sobre a base de cálculo que é o Total do Módulo 1 (Composição da Remuneração)                                                                                                                                                                                                                                             (0,08) = Alíquota do FGTS (8%)
(0,40) = Valor da Multa do FGTS indenizado (40%)
(0,90) = 90% dos funcionários remanescentes (LC nº110/2001. Estudos CNJ – Resolução nº 98/2009)
1= remuneração integral
(0,0833) = % do 13º salário
(0,09075) = % de férias (definida pela IN nº 5)
(0,03025) = % adicional de férias                                                                                                                                                                                                                                                                                                                                                                                                   Em virtude da Lei nº 13.932, de 11 de dezembro de 2019 que extinguiu a cobrança da contribuição social de 10% (dez por cento) devida pelos empregadores em caso de despedida sem justa causa, instituída pela Lei Complementar nº 110, de 29 de junho de 2001, esse percentual não faz mais parte do cálculo da Multa do FGTS sobre o API.                                                                                                                                                                                                                                                                                                                                                      Fundamentação Legal: Lei nº 8.036, de 11 de maio de 1990 (artigo 18, § 1º) com redação dada pela Lei nº 9.491, de 9 de setembro de 1997 e a Lei nº 13.932, de 11 de dezembro de 2019.                                                                                                                                                                                                        </t>
    </r>
  </si>
  <si>
    <r>
      <rPr>
        <b/>
        <sz val="12"/>
        <color theme="1"/>
        <rFont val="Times New Roman"/>
        <family val="1"/>
      </rPr>
      <t>Aviso Prévio Trabalhado</t>
    </r>
    <r>
      <rPr>
        <sz val="12"/>
        <color theme="1"/>
        <rFont val="Times New Roman"/>
        <family val="1"/>
      </rPr>
      <t>: [(1/30)*7]/12=1,94% incide sobre a base de cálculo que é o Total do Módulo 1 (Composição da Remuneração)                                                                                                                                                                                                                                  1 = remuneração integral
30 = número de dias no mês
7 = nº de dias de aviso prévio a que o empregado tem direito de se ausentar
12 = nº de meses no ano                                                                                                                                                                                                                                                                                                                                                                                              Fundamentação Legal: Constituição Federal de 1988, em seu artigo 7º, inciso XXI, e os artigos 477, 487 a 491 da CLT subsidiariamente os Acórdãos TCU nº 3.006/2010 e nº 1.094/2007 - Plenário</t>
    </r>
  </si>
  <si>
    <r>
      <rPr>
        <b/>
        <sz val="12"/>
        <color theme="1"/>
        <rFont val="Times New Roman"/>
        <family val="1"/>
      </rPr>
      <t>Incidência dos encargos do submódulo 2.2 sobre o Aviso Prévio Trabalhado</t>
    </r>
    <r>
      <rPr>
        <sz val="12"/>
        <color theme="1"/>
        <rFont val="Times New Roman"/>
        <family val="1"/>
      </rPr>
      <t xml:space="preserve">: (% do Submódulo 2.2) x (% Aviso Prévio Trabalhado)= 0,71% incide sobre a base de cálculo que é o Total do Módulo 1 (Composição da Remuneração)                                                       </t>
    </r>
  </si>
  <si>
    <r>
      <rPr>
        <b/>
        <sz val="12"/>
        <color theme="1"/>
        <rFont val="Times New Roman"/>
        <family val="1"/>
      </rPr>
      <t>Multa do FGTS sobre o Aviso Prévio Trabalhado</t>
    </r>
    <r>
      <rPr>
        <sz val="12"/>
        <color theme="1"/>
        <rFont val="Times New Roman"/>
        <family val="1"/>
      </rPr>
      <t>:                                                                                                                                                                                                                                                                                                                                                                 [0,08 x 0,4] x [% Incidência dos Encargos do Submódulo 2.2] = 0,03 % incide sobre a base de cálculo
OBS:
(0,08) = Alíquota do FGTS
(0,40) = Valor da Multa do FGTS trabalhado
(% Incidência dos Encargos do Submódulo 2.2) = % do item E</t>
    </r>
  </si>
  <si>
    <r>
      <rPr>
        <b/>
        <sz val="12"/>
        <color theme="1"/>
        <rFont val="Times New Roman"/>
        <family val="1"/>
      </rPr>
      <t>Nota 1 Equipe de Planejamento</t>
    </r>
    <r>
      <rPr>
        <sz val="12"/>
        <color theme="1"/>
        <rFont val="Times New Roman"/>
        <family val="1"/>
      </rPr>
      <t>: * Em virtude da Lei nº 13.932, de 11 de dezembro de 2019 que extinguiu a cobrança da contribuição social de 10% (dez por cento) devida pelos empregadores em caso de despedida sem justa causa, instituída pela Lei Complementar nº 110, de 29 de junho de 2001, essa rubrica foi retirada na memória de cálculo das alíneas "C" e "F" seguindo as orientações do Ministério da Economia publicada no Comprasnet https://www.comprasgovernamentais.gov.br/index.php/noticias/1238-extincao-contribuicao-social-sobre-o-fgts.</t>
    </r>
  </si>
  <si>
    <r>
      <rPr>
        <b/>
        <sz val="12"/>
        <color theme="1"/>
        <rFont val="Times New Roman"/>
        <family val="1"/>
      </rPr>
      <t xml:space="preserve">Nota 2 Equipe de Planejamento: </t>
    </r>
    <r>
      <rPr>
        <sz val="12"/>
        <color theme="1"/>
        <rFont val="Times New Roman"/>
        <family val="1"/>
      </rPr>
      <t>O campo aviso prévio trabalhado da alínea "D" será zerado após o primeiro ano de vigência do contrato. Em caso de prorrogação, a variação do aviso prévio instituída pela Lei 12.506/2011, a ocorrer após o primeiro ano de contrato, somente será paga ao término da vigência contratual.</t>
    </r>
  </si>
  <si>
    <t>Módulo 4 - Custo de Reposição do Profissional Ausente</t>
  </si>
  <si>
    <t>Submódulo 4.1 - Substituto nas Ausências Legais  (Redação dada pela Instrução Normativa nº 7, de 2018)</t>
  </si>
  <si>
    <t>4.1</t>
  </si>
  <si>
    <t>Substituto nas Ausências Legais</t>
  </si>
  <si>
    <t>Substituto na cobertura de Férias</t>
  </si>
  <si>
    <t>Substituto na cobertura de Ausências Legais</t>
  </si>
  <si>
    <t>Substituto na cobertura de Licença-Paternidade</t>
  </si>
  <si>
    <t>Substituto na cobertura de Ausência por acidente de trabalho</t>
  </si>
  <si>
    <t>Substituto na cobertura de Afastamento Maternidade</t>
  </si>
  <si>
    <t>Substituto na cobertura de Outras ausências (especificar)</t>
  </si>
  <si>
    <r>
      <rPr>
        <b/>
        <sz val="12"/>
        <color theme="1"/>
        <rFont val="Times New Roman"/>
        <family val="1"/>
      </rPr>
      <t>Nota 1</t>
    </r>
    <r>
      <rPr>
        <sz val="12"/>
        <color theme="1"/>
        <rFont val="Times New Roman"/>
        <family val="1"/>
      </rPr>
      <t>: Os itens que contemplam o módulo 4 se referem ao custo dos dias trabalhados pelo repositor/substituto, quando o empregado alocado na prestação de serviço estiver ausente, conforme as previsões estabelecidas na legislação.</t>
    </r>
  </si>
  <si>
    <r>
      <t xml:space="preserve">Nota Equipe de Planejamento: </t>
    </r>
    <r>
      <rPr>
        <sz val="12"/>
        <color theme="1"/>
        <rFont val="Times New Roman"/>
        <family val="1"/>
      </rPr>
      <t>Ausências Legais: faltas ao trabalho asseguradas ao empregado pelos artigos 473 e 83 da CLT (morte de cônjuge, ascendente, descendente; casamento; nascimento de filho; doação de sangue; alistamento eleitoral; serviço militar; comparecer a juízo). Cálculo: (2,64/30)/12 = 0,73%, onde 2,64 é o número de dias referenciado no Acórdão TCU 1753/2008-Plenário.</t>
    </r>
  </si>
  <si>
    <r>
      <t>Nota Equipe de Planejamento:</t>
    </r>
    <r>
      <rPr>
        <sz val="12"/>
        <color theme="1"/>
        <rFont val="Times New Roman"/>
        <family val="1"/>
      </rPr>
      <t xml:space="preserve"> Licença Paternidade: criada pelo art. 7º, inciso XIX da CF, combinado com o art. 10, § 1º dos Atos das Disposições Constitucionais Transitórias – ADCT - , concede ao empregado o direito de ausentar-se do serviço por cinco dias quando do nascimento de filho. Cálculo: ((5/30)/12)*6,24%*95,04% = 0,082%, percentual indicado no Acórdão TCU-Plenário nº 1.753/2008, podendo variar de acordo com o histórico e quadro funcional de cada empresa licitante, sendo adotado por indicar melhor reflexo do segmento de mercado. Onde: 6,24% = taxa de fecundidade. 95,04% = incidência do sexo masculino na atividade.</t>
    </r>
  </si>
  <si>
    <r>
      <t xml:space="preserve">Nota Equipe de Planejamento: </t>
    </r>
    <r>
      <rPr>
        <sz val="12"/>
        <color theme="1"/>
        <rFont val="Times New Roman"/>
        <family val="1"/>
      </rPr>
      <t>Ausência por acidente de trabalho: o artigo 27 do Decreto nº 89.312, de 23/01/84, obriga o empregador a assumir o ônus financeiro pelo prazo de 15 dias, no caso de acidente de trabalho previsto no art. 131 da CLT. Cálculo: ((15/30)/12) x 0,0078 x 100 = 0,270%, percentual indicado no Acórdão TCU-Plenário nº 1.753/2008, podendo variar de acordo com o histórico e quadro funcional de cada empresa licitante, sendo adotado por indicar melhor reflexo do segmento de mercado. Onde: 0,0078 = percentual dos empregados se acidentam no ano. Dado do Ministério da Previdência de Assistência Social, por meio de GFIP.</t>
    </r>
  </si>
  <si>
    <r>
      <t xml:space="preserve">Nota Equipe de Planejamento: </t>
    </r>
    <r>
      <rPr>
        <sz val="12"/>
        <color theme="1"/>
        <rFont val="Times New Roman"/>
        <family val="1"/>
      </rPr>
      <t>Afastamento Maternidade: a licença-maternidade está prevista pela CLT e prevê o direito à remuneração da funcionária durante o seu afastamento após o nascimento do bebê. Incide sobre Remuneração. Cálculo: [0,02 x (4/12)/12 x 100] = 0,055%, percentual indicado no Acórdão TCU-Plenário nº 1.753/2008, podendo variar de acordo com o histórico e quadro funcional de cada empresa licitante, sendo adotado por indicar melhor reflexo do segmento de mercado. Onde: 0,02 = índice de ocorrência. Dado utilizado do IBGE.
4/12 = 4 meses de licença maternidade por ano.</t>
    </r>
  </si>
  <si>
    <t>Submódulo 4.2 - Substituto na Intrajornada (Redação dada pela Instrução Normativa nº 7, de 2018)</t>
  </si>
  <si>
    <t>4.2</t>
  </si>
  <si>
    <t>Intrajornada</t>
  </si>
  <si>
    <t>Substituto na cobertura de Intervalo para repouso ou alimentação</t>
  </si>
  <si>
    <t>Quadro-Resumo do Módulo 4 - Custo de Reposição do Profissional Ausente (Redação dada pela Instrução Normativa nº 7, de 2018)</t>
  </si>
  <si>
    <t>Custo de Reposição do Profissional Ausente</t>
  </si>
  <si>
    <t>Substituto na Intrajornada</t>
  </si>
  <si>
    <t>Módulo 5 - Insumos Diversos</t>
  </si>
  <si>
    <t>Insumos Diversos</t>
  </si>
  <si>
    <t>Uniformes</t>
  </si>
  <si>
    <t>Materiais</t>
  </si>
  <si>
    <t>Equipamentos e EPI's</t>
  </si>
  <si>
    <t>Relógio Ponto Biométrico</t>
  </si>
  <si>
    <t>Programa Qualificação Profissional (AM - AC)</t>
  </si>
  <si>
    <t>Segurança e Medicina do Trabalho (AP - AC)</t>
  </si>
  <si>
    <t>Amparo Social (TO)</t>
  </si>
  <si>
    <t>Cotas (AC)</t>
  </si>
  <si>
    <r>
      <rPr>
        <b/>
        <sz val="12"/>
        <color theme="1"/>
        <rFont val="Times New Roman"/>
        <family val="1"/>
      </rPr>
      <t>Nota:</t>
    </r>
    <r>
      <rPr>
        <sz val="12"/>
        <color theme="1"/>
        <rFont val="Times New Roman"/>
        <family val="1"/>
      </rPr>
      <t xml:space="preserve"> Valores mensais por empregado.</t>
    </r>
  </si>
  <si>
    <t>Módulo 6 - Custos Indiretos, Tributos e Lucro</t>
  </si>
  <si>
    <t>Custos Indiretos, Tributos e Lucro</t>
  </si>
  <si>
    <t>Custos Indiretos</t>
  </si>
  <si>
    <t>Lucro</t>
  </si>
  <si>
    <t>Tributos</t>
  </si>
  <si>
    <t>C.1. Tributos Federais (PIS)</t>
  </si>
  <si>
    <t>C.2. Tributos Estaduais (CONFINS)</t>
  </si>
  <si>
    <t>C.3. Tributos Municipais (ISS)</t>
  </si>
  <si>
    <r>
      <rPr>
        <b/>
        <sz val="12"/>
        <color theme="1"/>
        <rFont val="Times New Roman"/>
        <family val="1"/>
      </rPr>
      <t>Nota 1:</t>
    </r>
    <r>
      <rPr>
        <sz val="12"/>
        <color theme="1"/>
        <rFont val="Times New Roman"/>
        <family val="1"/>
      </rPr>
      <t xml:space="preserve"> Custos Indiretos, Tributos e Lucro por empregado.</t>
    </r>
    <r>
      <rPr>
        <b/>
        <sz val="12"/>
        <color theme="1"/>
        <rFont val="Times New Roman"/>
        <family val="1"/>
      </rPr>
      <t/>
    </r>
  </si>
  <si>
    <r>
      <rPr>
        <b/>
        <sz val="12"/>
        <color theme="1"/>
        <rFont val="Times New Roman"/>
        <family val="1"/>
      </rPr>
      <t>Nota 2</t>
    </r>
    <r>
      <rPr>
        <sz val="12"/>
        <color theme="1"/>
        <rFont val="Times New Roman"/>
        <family val="1"/>
      </rPr>
      <t>: O valor referente a tributos é obtido aplicando-se o percentual sobre o valor do faturamento.</t>
    </r>
  </si>
  <si>
    <r>
      <rPr>
        <b/>
        <sz val="12"/>
        <color theme="1"/>
        <rFont val="Times New Roman"/>
        <family val="1"/>
      </rPr>
      <t xml:space="preserve">Custos Indiretos: </t>
    </r>
    <r>
      <rPr>
        <sz val="12"/>
        <color theme="1"/>
        <rFont val="Times New Roman"/>
        <family val="1"/>
      </rPr>
      <t>São ditas despesas operacionais e administrativas da empresa contratada para a execução dos serviços contratados. São gastos referentes à administração do negócio empresarial, como por exemplo, aluguel dos escritórios, material de expediente, preposto, salários do pessoal administrativo, água, energia elétrica, equipamentos, automóveis etc.</t>
    </r>
  </si>
  <si>
    <r>
      <rPr>
        <b/>
        <sz val="12"/>
        <color theme="1"/>
        <rFont val="Times New Roman"/>
        <family val="1"/>
      </rPr>
      <t>Lucro</t>
    </r>
    <r>
      <rPr>
        <sz val="12"/>
        <color theme="1"/>
        <rFont val="Times New Roman"/>
        <family val="1"/>
      </rPr>
      <t>: É o ganho obtido pela contratada, em razão dos serviços prestados. É o que efetivamente remunera a contratada. É o ganho decorrente da exploração da atividade econômica ou atividade empresarial. O percentual adotado pela empresa em sua proposta comercial incidirá sobre o somatório dos custos diretos e custos indiretos.</t>
    </r>
  </si>
  <si>
    <r>
      <rPr>
        <b/>
        <sz val="12"/>
        <color theme="1"/>
        <rFont val="Times New Roman"/>
        <family val="1"/>
      </rPr>
      <t>Memória de Cálculo Tributos:</t>
    </r>
    <r>
      <rPr>
        <sz val="12"/>
        <color theme="1"/>
        <rFont val="Times New Roman"/>
        <family val="1"/>
      </rPr>
      <t xml:space="preserve"> C.1) PIS: (CD + CI + Lucro)/(1 – total de Impostos)) x Alíquota do PIS. C.2) COFINS: (CD + CI + Lucro)/(1 – total de Impostos)) x Alíquota do COFINS. C.3) ISSQN: (CD + CI + Lucro)/(1 – total de Impostos)) x Alíquota do ISSQN.
Adotando-se a sistemática de cálculo "por dentro", a Base Tributos considera os custos com os empregados, os custos indiretos e o lucro, observadas as disposições da Lei no 10.833/2003.</t>
    </r>
  </si>
  <si>
    <r>
      <rPr>
        <b/>
        <sz val="12"/>
        <color theme="1"/>
        <rFont val="Times New Roman"/>
        <family val="1"/>
      </rPr>
      <t xml:space="preserve">Programa de Integração Social - PIS: </t>
    </r>
    <r>
      <rPr>
        <sz val="12"/>
        <color theme="1"/>
        <rFont val="Times New Roman"/>
        <family val="1"/>
      </rPr>
      <t>alíquota de 1,65%, conforme Lei nº 10.637/2002, de 30 de dezembro de 2002, sendo a base de cálculo o somatório dos custos com os empregados, custos indiretos e lucro.</t>
    </r>
  </si>
  <si>
    <r>
      <rPr>
        <b/>
        <sz val="12"/>
        <color theme="1"/>
        <rFont val="Times New Roman"/>
        <family val="1"/>
      </rPr>
      <t>Contribuição para Financiamento da Seguridade Social - COFINS</t>
    </r>
    <r>
      <rPr>
        <sz val="12"/>
        <color theme="1"/>
        <rFont val="Times New Roman"/>
        <family val="1"/>
      </rPr>
      <t>: alíquota de 7,60%, conforme Lei nº 10.833 de 29 de dezembro de 2003, sendo a base de cálculo o somatório dos custos com os empregados, custos indiretos e lucro.</t>
    </r>
  </si>
  <si>
    <r>
      <rPr>
        <b/>
        <sz val="12"/>
        <color theme="1"/>
        <rFont val="Times New Roman"/>
        <family val="1"/>
      </rPr>
      <t>Imposto Sobre Serviços de Qualquer Natureza - ISS</t>
    </r>
    <r>
      <rPr>
        <sz val="12"/>
        <color theme="1"/>
        <rFont val="Times New Roman"/>
        <family val="1"/>
      </rPr>
      <t xml:space="preserve">: alíquota de 5%, conforme Decreto n° 25.508, de 19 de janeiro de 2005, do DF, sendo a base de cálculo o somatório dos custos com os empregados, custos indiretos e lucro.
</t>
    </r>
  </si>
  <si>
    <r>
      <rPr>
        <b/>
        <sz val="12"/>
        <color theme="1"/>
        <rFont val="Times New Roman"/>
        <family val="1"/>
      </rPr>
      <t>Nota Equipe de Planejamento da Contratação:</t>
    </r>
    <r>
      <rPr>
        <sz val="12"/>
        <color theme="1"/>
        <rFont val="Times New Roman"/>
        <family val="1"/>
      </rPr>
      <t xml:space="preserve"> Foram utilizados os percentuais de custos indiretos, tributos e lucrros do Cenário Máximo para os serviços de Limpeza e Conservação conforme documento "Planilha de custos e formação de preços - Conceitos e metodologia aplicáveis para a contratação de serviços com dedicação exclusiva de mão de obra" disponibilizado Portal de Compras do Governo Federal no link https://www.gov.br/compras/pt-br/agente-publico/orientacoes-e-procedimentos/midia/elaborao-da-planilha-de-custos-e-formao-de-preos.pdf </t>
    </r>
  </si>
  <si>
    <t>2. QUADRO-RESUMO DO CUSTO POR EMPREGADO</t>
  </si>
  <si>
    <t>Mão de obra vinculada à execução contratual (valor por empregado)</t>
  </si>
  <si>
    <t>Módulo 1 - Composição da Remuneração</t>
  </si>
  <si>
    <t>Módulo 3 - Provisão para Rescisão</t>
  </si>
  <si>
    <t>Subtotal (A + B +C+ D+E)</t>
  </si>
  <si>
    <t>Módulo 6 – Custos Indiretos, Tributos e Lucro</t>
  </si>
  <si>
    <t>VALOR TOTAL POR EMPREGADO</t>
  </si>
  <si>
    <t>VALOR TOTAL POR POSTO</t>
  </si>
  <si>
    <t>MEMÓRIA DE CÁLCULO DO SUBMÓDULO 2.3 - BENEFÍCIOS MENSAIS E DIÁRIOS</t>
  </si>
  <si>
    <t>CUSTO DA PASSAGEM</t>
  </si>
  <si>
    <t>Categoria</t>
  </si>
  <si>
    <t>Vr. Unitário</t>
  </si>
  <si>
    <t xml:space="preserve">Vales por dia </t>
  </si>
  <si>
    <t>Dias efetivamente trabalhados</t>
  </si>
  <si>
    <t>Custo total</t>
  </si>
  <si>
    <r>
      <rPr>
        <b/>
        <sz val="12"/>
        <color theme="1"/>
        <rFont val="Times New Roman"/>
        <family val="1"/>
      </rPr>
      <t xml:space="preserve">Valor unitário: </t>
    </r>
    <r>
      <rPr>
        <sz val="12"/>
        <color theme="1"/>
        <rFont val="Times New Roman"/>
        <family val="1"/>
      </rPr>
      <t>valor da tarifa de ônibus na capital</t>
    </r>
  </si>
  <si>
    <r>
      <rPr>
        <b/>
        <sz val="12"/>
        <color theme="1"/>
        <rFont val="Times New Roman"/>
        <family val="1"/>
      </rPr>
      <t>Valor do Vale:</t>
    </r>
    <r>
      <rPr>
        <sz val="12"/>
        <color theme="1"/>
        <rFont val="Times New Roman"/>
        <family val="1"/>
      </rPr>
      <t xml:space="preserve"> Conforme preço praticado em cada Capital.</t>
    </r>
  </si>
  <si>
    <r>
      <rPr>
        <b/>
        <sz val="12"/>
        <color theme="1"/>
        <rFont val="Times New Roman"/>
        <family val="1"/>
      </rPr>
      <t xml:space="preserve">Vales por dia: </t>
    </r>
    <r>
      <rPr>
        <sz val="12"/>
        <color theme="1"/>
        <rFont val="Times New Roman"/>
        <family val="1"/>
      </rPr>
      <t>quando não previstos na CCT, considera-se 02 (dois) vales transportes (ida e volta).</t>
    </r>
  </si>
  <si>
    <r>
      <rPr>
        <b/>
        <sz val="12"/>
        <color theme="1"/>
        <rFont val="Times New Roman"/>
        <family val="1"/>
      </rPr>
      <t>Dias efetivamente trabalhados:</t>
    </r>
    <r>
      <rPr>
        <sz val="12"/>
        <color theme="1"/>
        <rFont val="Times New Roman"/>
        <family val="1"/>
      </rPr>
      <t xml:space="preserve"> consideram-se os dias efetivos da jornada de trabalho: 21 (vinte e um) dias para a jornada de 44 horas semanais. Adoção de 21 dias úteis no mês, para cálculo da estimativa de custo do Auxílio Alimentação e Vale-transporte, em decorrência dos seguintes aspectos:
</t>
    </r>
    <r>
      <rPr>
        <b/>
        <sz val="12"/>
        <color theme="1"/>
        <rFont val="Times New Roman"/>
        <family val="1"/>
      </rPr>
      <t xml:space="preserve">I - </t>
    </r>
    <r>
      <rPr>
        <sz val="12"/>
        <color theme="1"/>
        <rFont val="Times New Roman"/>
        <family val="1"/>
      </rPr>
      <t xml:space="preserve">	tendo como referência o Distrito Federal, apurou-se: 
2021 - 251 dias úteis - média de 20,91 por mês;
2022 - 251 dias úteis - média de 20,91 por mês; 
2023 - 249 dias úteis - média de 20,75 por mês; 
2024 - 255 dias úteis - média de 21,25 por mês; 
2025 - 254 dias úteis - média de 21,16 por mês;
</t>
    </r>
    <r>
      <rPr>
        <b/>
        <sz val="12"/>
        <color theme="1"/>
        <rFont val="Times New Roman"/>
        <family val="1"/>
      </rPr>
      <t xml:space="preserve">II </t>
    </r>
    <r>
      <rPr>
        <sz val="12"/>
        <color theme="1"/>
        <rFont val="Times New Roman"/>
        <family val="1"/>
      </rPr>
      <t>- 	complementiamente, cita-se o Acórdão nº 1597/2010 - TCU/Plenário, que orienta pela adoção de 21 dias úteis por mês: "195. Considerando que no Brasil, ao computar os finais de semana e os feriados como dias não úteis, o número médio é de 21 dias úteis por mês, cada funcionário da contratada, ao regime de 8 horas diárias, trabalharia 168 horas (21x8) mensais ou 2016 horas anuais, totalizando 96 horas a menos do que as 2112 pagas por ano por funcionário."</t>
    </r>
  </si>
  <si>
    <r>
      <rPr>
        <b/>
        <sz val="12"/>
        <color theme="1"/>
        <rFont val="Times New Roman"/>
        <family val="1"/>
      </rPr>
      <t xml:space="preserve">Custo total: </t>
    </r>
    <r>
      <rPr>
        <sz val="12"/>
        <color theme="1"/>
        <rFont val="Times New Roman"/>
        <family val="1"/>
      </rPr>
      <t>valor mensal que será repassado ao empregado pelo empregador.</t>
    </r>
  </si>
  <si>
    <t>DESCONTO DO VALE TRANSPORTE</t>
  </si>
  <si>
    <t>Base de cálculo</t>
  </si>
  <si>
    <t>Proporcionalidade</t>
  </si>
  <si>
    <t>Desconto</t>
  </si>
  <si>
    <t>CUSTO EFETIVO DO VALE TRANSPORTE</t>
  </si>
  <si>
    <t>Valor do desconto</t>
  </si>
  <si>
    <t>Custo efetivo</t>
  </si>
  <si>
    <t>AUXÍLIO ALIMENTAÇÃO</t>
  </si>
  <si>
    <t>Valor diário</t>
  </si>
  <si>
    <t>Valor</t>
  </si>
  <si>
    <t>DESCONTO DO AUXÍLIO ALIMENTAÇÃO</t>
  </si>
  <si>
    <t>Desconto Unitário</t>
  </si>
  <si>
    <t>CUSTO EFETIVO DO AUXÍLIO ALIMENTAÇÃO</t>
  </si>
  <si>
    <t>BENEFÍCIO AUXÍLIO SAÚDE</t>
  </si>
  <si>
    <t>SEGURO DE VIDA</t>
  </si>
  <si>
    <t>BENEFÍCIO ASSISTÊNCIA ODONTOLÓGICA</t>
  </si>
  <si>
    <t>BENEFÍCIO CESTA BÁSICA AMAZONAS</t>
  </si>
  <si>
    <t>BENEFÍCIO AUXÍLIO MORTE/FUNERAL</t>
  </si>
  <si>
    <t>Apoio Administrativo - Nível Superior - TO (Amparo Social)</t>
  </si>
  <si>
    <t>SUBMÓDULO 2.3 - BENEFÍCIOS MENSAIS E DIÁRIOS</t>
  </si>
  <si>
    <t>Vale Transporte</t>
  </si>
  <si>
    <t>Vale Refeição</t>
  </si>
  <si>
    <t>Saúde</t>
  </si>
  <si>
    <t>Seguro Obrigatório</t>
  </si>
  <si>
    <t>Odontológica</t>
  </si>
  <si>
    <t>Auxílio Morte/Funeral</t>
  </si>
  <si>
    <t>-</t>
  </si>
  <si>
    <t>RELÓGIO DE PONTO</t>
  </si>
  <si>
    <t>ITEM</t>
  </si>
  <si>
    <t>QTD</t>
  </si>
  <si>
    <t>Un. Medida</t>
  </si>
  <si>
    <t>Valor Mensal por Posto</t>
  </si>
  <si>
    <t>Unidade</t>
  </si>
  <si>
    <t>Relógio Ponto - SEMS  TO</t>
  </si>
  <si>
    <t>Convenções Coletivas de Trabalho</t>
  </si>
  <si>
    <t>Benefício</t>
  </si>
  <si>
    <t>Valor Unitário</t>
  </si>
  <si>
    <t>Valor Total</t>
  </si>
  <si>
    <t>Valor Devido</t>
  </si>
  <si>
    <t>Acostado na Planilha?</t>
  </si>
  <si>
    <t>Fundamentação</t>
  </si>
  <si>
    <t>Sim</t>
  </si>
  <si>
    <t>6% (seis por cento),incidente sobre o salário base do trabalhador</t>
  </si>
  <si>
    <t>A depender do salário de cada cargo</t>
  </si>
  <si>
    <t>CCT 2025/2026 TOCANTINS - TO000044/2025</t>
  </si>
  <si>
    <t>AUXÍLIO ALIMENTAÇÃO
CLÁUSULA DÉCIMA QUARTA - AUXÍLIO ALIMENTAÇÃO
A todos os funcionários das empresas de asseio e conservação (exceto coletores de lixo) abrangidas pela
presente convenção coletiva de trabalho, o auxílio alimentação passará a ser de R$ 870,87 (Oitocentos e
Setenta Reais e Oitenta e Sete Centavos) mensal em 01/01/2025 a 31/12/2025.
(...)
Parágrafo 5° - As empresas terão o direito de descontar dos empregados, em seus contracheques
mensais, o correspondente até 1% (um por cento) do valor total do auxílio concedido no mês de
competência.</t>
  </si>
  <si>
    <t>CLÁUSULA DÉCIMA SEGUNDA - TRANSPORTE DE TRABALHADORES
As empresas concederão a seus empregados na forma da Legislação vigente 02 (dois) vales-transportes
por dia trabalhado, que lhes serão entregues obrigatoriamente, todos de uma só vez, juntamente com o
pagamento do mês anterior.
Tarifa de ônibus em Palmas/TO - R$ 4,85 - Decreto nº 2.693, de 30 de abril de 2025.</t>
  </si>
  <si>
    <t>SEGURO DE VIDA
CLÁUSULA DÉCIMA SÉTIMA - SEGURO DE VIDA
As empresas contratarão Seguro de Vida com Auxílio Funeral e Familiar em favor de todos os seus
empregados, nos termos do convênio e da apólice de seguro Estipulada por: SINDICATO DAS EMPRESAS
DE ASSEIO, CONSERVAÇÃO, LIMPEZA URBANA E TERCEIRIZAÇÃO DE MÃO-DE-OBRA DO ESTADO
DO TOCANTINS SEAC-TO -. As empresas que já possuam seguro de vida para seus empregados poderão
deduzir dos capitais segurados os deste seguro obrigatório.
Parágrafo 1° – Para o pagamento do seguro ora estipulado, as empresas poderão descontar
mensalmente, em folha de pagamento, até o limite de R$ 1,50 (um real e cinquenta centavos) do
empregado, que será repassado à Seguradora, sendo que a diferença a maior será custeado integralmente
pelas empresas, conforme contrato firmado com a Seguradora.</t>
  </si>
  <si>
    <t>Amparo Social</t>
  </si>
  <si>
    <t>OUTROS ADICIONAIS
CLÁUSULA DÉCIMA TERCEIRA - AMPARO SOCIAL
A entidade sindical prestará indistintamente a todos os trabalhadores subordinados a esta Convenção Coletiva de  trabalho, amparos sociais em caso de: gestação, nascimento de filho, acidente, enfermidade,
aposentadoria, cursos de capacitação, incapacitação permanente ou falecimento, conforme tabela
de benefícios definida pelos sindicados e discriminada no Manual de Orientações e Regras, por meio de
organização gestora especializada e aprovada pelas entidades sindicais convenentes.
Parágrafo 1° - Para garantir a viabilidade financeira deste benefício e mediante o consentimento expresso
da entidade sindical profissional, as empresas contribuirão compulsoriamente, a título de contribuição social,
até o dia 20 (vinte) de cada mês, com o valor de R$ 21,88 (vinte e um reais e oitenta e oito centavos) por
trabalhador registrado. O pagamento será realizado exclusivamente por meio de boleto bancário,
disponibilizado pela gestora escolhida pelas entidades sindicais.</t>
  </si>
  <si>
    <t>G6 - SEMS/TO</t>
  </si>
  <si>
    <t>Memória de Cálculo: Pode-se determinar a provisão mensal considerando que na duração do contrato de 12 meses o empregado tem 1 mês de férias e labora em 11 meses, nesse mês a empresa realizará a cobertura do posto com a reserva técnica. O funcionário substituto recebe o salário do funcionário efetivo, devendo a empresa arcar apenas com o custo de férias do funcionário que realizara a cobertura, (8,33% Férias - 2,78% Adc de férias - 11,1190/12) = 0.93%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</si>
</sst>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R$&quot;\ * #,##0.00_-;\-&quot;R$&quot;\ * #,##0.00_-;_-&quot;R$&quot;\ * &quot;-&quot;??_-;_-@_-"/>
    <numFmt numFmtId="164" formatCode="_-&quot;R$&quot;* #,##0.00_-;\-&quot;R$&quot;* #,##0.00_-;_-&quot;R$&quot;* &quot;-&quot;??_-;_-@_-"/>
    <numFmt numFmtId="165" formatCode="&quot;R$&quot;#,##0.00"/>
    <numFmt numFmtId="166" formatCode="_(&quot;R$ &quot;* #,##0.00_);_(&quot;R$ &quot;* \(#,##0.00\);_(&quot;R$ &quot;* \-??_);_(@_)"/>
    <numFmt numFmtId="167" formatCode="0.0%"/>
    <numFmt numFmtId="168" formatCode="#,##0.00;[Red]#,##0.00"/>
    <numFmt numFmtId="169" formatCode="&quot;R$&quot;\ #,##0.00"/>
  </numFmts>
  <fonts count="14" x14ac:knownFonts="1">
    <font>
      <sz val="11"/>
      <color theme="1"/>
      <name val="Calibri"/>
      <family val="2"/>
      <scheme val="minor"/>
    </font>
    <font>
      <sz val="11"/>
      <color theme="1"/>
      <name val="Calibri"/>
      <family val="2"/>
      <scheme val="minor"/>
    </font>
    <font>
      <sz val="12"/>
      <color theme="1"/>
      <name val="Times New Roman"/>
      <family val="1"/>
    </font>
    <font>
      <b/>
      <sz val="12"/>
      <color theme="1"/>
      <name val="Times New Roman"/>
      <family val="1"/>
    </font>
    <font>
      <b/>
      <sz val="12"/>
      <color rgb="FF000000"/>
      <name val="Times New Roman"/>
      <family val="1"/>
    </font>
    <font>
      <sz val="12"/>
      <color rgb="FF000000"/>
      <name val="Times New Roman"/>
      <family val="1"/>
    </font>
    <font>
      <u/>
      <sz val="12"/>
      <color rgb="FF000000"/>
      <name val="Times New Roman"/>
      <family val="1"/>
    </font>
    <font>
      <sz val="12"/>
      <name val="Times New Roman"/>
      <family val="1"/>
    </font>
    <font>
      <sz val="10"/>
      <name val="Arial"/>
      <family val="2"/>
    </font>
    <font>
      <sz val="10"/>
      <color rgb="FF000000"/>
      <name val="Times New Roman"/>
      <family val="1"/>
    </font>
    <font>
      <b/>
      <sz val="12"/>
      <name val="Times New Roman"/>
      <family val="1"/>
    </font>
    <font>
      <b/>
      <sz val="14"/>
      <color theme="1"/>
      <name val="Times New Roman"/>
      <family val="1"/>
    </font>
    <font>
      <b/>
      <sz val="8"/>
      <color theme="1"/>
      <name val="Calibri"/>
      <family val="2"/>
      <scheme val="minor"/>
    </font>
    <font>
      <sz val="8"/>
      <color theme="1"/>
      <name val="Calibri"/>
      <family val="2"/>
      <scheme val="minor"/>
    </font>
  </fonts>
  <fills count="9">
    <fill>
      <patternFill patternType="none"/>
    </fill>
    <fill>
      <patternFill patternType="gray125"/>
    </fill>
    <fill>
      <patternFill patternType="solid">
        <fgColor theme="0"/>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rgb="FFCCFFFF"/>
        <bgColor indexed="64"/>
      </patternFill>
    </fill>
    <fill>
      <patternFill patternType="solid">
        <fgColor theme="4" tint="0.59999389629810485"/>
        <bgColor indexed="64"/>
      </patternFill>
    </fill>
  </fills>
  <borders count="46">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s>
  <cellStyleXfs count="7">
    <xf numFmtId="0" fontId="0" fillId="0" borderId="0"/>
    <xf numFmtId="44" fontId="1" fillId="0" borderId="0" applyFont="0" applyFill="0" applyBorder="0" applyAlignment="0" applyProtection="0"/>
    <xf numFmtId="9" fontId="1" fillId="0" borderId="0" applyFont="0" applyFill="0" applyBorder="0" applyAlignment="0" applyProtection="0"/>
    <xf numFmtId="166" fontId="8" fillId="0" borderId="0" applyFill="0" applyBorder="0" applyAlignment="0" applyProtection="0"/>
    <xf numFmtId="167" fontId="8" fillId="0" borderId="0" applyFont="0" applyFill="0" applyBorder="0" applyAlignment="0" applyProtection="0"/>
    <xf numFmtId="0" fontId="9" fillId="0" borderId="0"/>
    <xf numFmtId="0" fontId="8" fillId="0" borderId="0"/>
  </cellStyleXfs>
  <cellXfs count="231">
    <xf numFmtId="0" fontId="0" fillId="0" borderId="0" xfId="0"/>
    <xf numFmtId="0" fontId="2" fillId="0" borderId="0" xfId="0" applyFont="1"/>
    <xf numFmtId="0" fontId="2" fillId="0" borderId="0" xfId="0" applyFont="1" applyAlignment="1">
      <alignment horizontal="center" vertical="center"/>
    </xf>
    <xf numFmtId="0" fontId="3" fillId="2" borderId="4" xfId="0" applyFont="1" applyFill="1" applyBorder="1" applyAlignment="1">
      <alignment horizontal="center" vertical="center" wrapText="1"/>
    </xf>
    <xf numFmtId="0" fontId="3" fillId="2" borderId="5" xfId="0" applyFont="1" applyFill="1" applyBorder="1" applyAlignment="1">
      <alignment horizontal="justify" vertical="center" wrapText="1"/>
    </xf>
    <xf numFmtId="0" fontId="2" fillId="2" borderId="5" xfId="0" applyFont="1" applyFill="1" applyBorder="1" applyAlignment="1">
      <alignment horizontal="justify" vertical="center" wrapText="1"/>
    </xf>
    <xf numFmtId="10" fontId="7" fillId="2" borderId="5" xfId="2" applyNumberFormat="1" applyFont="1" applyFill="1" applyBorder="1" applyAlignment="1">
      <alignment horizontal="center" vertical="center" wrapText="1"/>
    </xf>
    <xf numFmtId="168" fontId="3" fillId="0" borderId="0" xfId="0" applyNumberFormat="1" applyFont="1" applyAlignment="1">
      <alignment horizontal="center" vertical="center"/>
    </xf>
    <xf numFmtId="0" fontId="2" fillId="0" borderId="0" xfId="0" applyFont="1" applyAlignment="1">
      <alignment vertical="center"/>
    </xf>
    <xf numFmtId="0" fontId="10" fillId="3" borderId="23" xfId="0" applyFont="1" applyFill="1" applyBorder="1" applyAlignment="1">
      <alignment horizontal="center" vertical="center" wrapText="1"/>
    </xf>
    <xf numFmtId="0" fontId="10" fillId="0" borderId="0" xfId="0" applyFont="1" applyAlignment="1">
      <alignment vertical="center" wrapText="1"/>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3" fillId="2" borderId="5" xfId="0" applyFont="1" applyFill="1" applyBorder="1" applyAlignment="1">
      <alignment horizontal="center" vertical="center" wrapText="1"/>
    </xf>
    <xf numFmtId="0" fontId="10" fillId="3" borderId="13" xfId="0" applyFont="1" applyFill="1" applyBorder="1" applyAlignment="1">
      <alignment horizontal="center" vertical="center"/>
    </xf>
    <xf numFmtId="0" fontId="10" fillId="3" borderId="33" xfId="0" applyFont="1" applyFill="1" applyBorder="1" applyAlignment="1">
      <alignment horizontal="center" vertical="center"/>
    </xf>
    <xf numFmtId="0" fontId="10" fillId="3" borderId="25" xfId="0" applyFont="1" applyFill="1" applyBorder="1" applyAlignment="1">
      <alignment horizontal="center" vertical="center"/>
    </xf>
    <xf numFmtId="0" fontId="3" fillId="2" borderId="11"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10" fillId="3" borderId="29" xfId="0" applyFont="1" applyFill="1" applyBorder="1" applyAlignment="1">
      <alignment horizontal="center" vertical="center"/>
    </xf>
    <xf numFmtId="0" fontId="10" fillId="3" borderId="14" xfId="0" applyFont="1" applyFill="1" applyBorder="1" applyAlignment="1">
      <alignment horizontal="center" vertical="center"/>
    </xf>
    <xf numFmtId="0" fontId="10" fillId="3" borderId="15" xfId="0" applyFont="1" applyFill="1" applyBorder="1" applyAlignment="1">
      <alignment horizontal="center" vertical="center"/>
    </xf>
    <xf numFmtId="0" fontId="0" fillId="2" borderId="0" xfId="0" applyFill="1"/>
    <xf numFmtId="164" fontId="2" fillId="2" borderId="5" xfId="0" applyNumberFormat="1"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vertical="center" wrapText="1"/>
    </xf>
    <xf numFmtId="165" fontId="2" fillId="2" borderId="5" xfId="0" applyNumberFormat="1" applyFont="1" applyFill="1" applyBorder="1" applyAlignment="1">
      <alignment horizontal="center" vertical="center" wrapText="1"/>
    </xf>
    <xf numFmtId="9" fontId="2" fillId="2" borderId="5" xfId="2" applyFont="1" applyFill="1" applyBorder="1" applyAlignment="1">
      <alignment horizontal="center" vertical="center" wrapText="1"/>
    </xf>
    <xf numFmtId="165" fontId="3" fillId="2" borderId="5" xfId="0" applyNumberFormat="1" applyFont="1" applyFill="1" applyBorder="1" applyAlignment="1">
      <alignment horizontal="center" vertical="center" wrapText="1"/>
    </xf>
    <xf numFmtId="0" fontId="2" fillId="2" borderId="26" xfId="0" applyFont="1" applyFill="1" applyBorder="1" applyAlignment="1">
      <alignment horizontal="center" vertical="center" wrapText="1"/>
    </xf>
    <xf numFmtId="0" fontId="2" fillId="2" borderId="10" xfId="0" applyFont="1" applyFill="1" applyBorder="1" applyAlignment="1">
      <alignment vertical="center" wrapText="1"/>
    </xf>
    <xf numFmtId="10" fontId="2" fillId="2" borderId="10" xfId="2" applyNumberFormat="1" applyFont="1" applyFill="1" applyBorder="1" applyAlignment="1">
      <alignment horizontal="center" vertical="center" wrapText="1"/>
    </xf>
    <xf numFmtId="165" fontId="2" fillId="2" borderId="10"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vertical="center" wrapText="1"/>
    </xf>
    <xf numFmtId="10" fontId="3" fillId="2" borderId="17" xfId="2" applyNumberFormat="1" applyFont="1" applyFill="1" applyBorder="1" applyAlignment="1">
      <alignment horizontal="center" vertical="center" wrapText="1"/>
    </xf>
    <xf numFmtId="165" fontId="2" fillId="2" borderId="3" xfId="0" applyNumberFormat="1" applyFont="1" applyFill="1" applyBorder="1" applyAlignment="1">
      <alignment horizontal="center" vertical="center" wrapText="1"/>
    </xf>
    <xf numFmtId="0" fontId="2" fillId="2" borderId="9" xfId="0" applyFont="1" applyFill="1" applyBorder="1"/>
    <xf numFmtId="10" fontId="2" fillId="2" borderId="5" xfId="2" applyNumberFormat="1" applyFont="1" applyFill="1" applyBorder="1" applyAlignment="1">
      <alignment horizontal="center" vertical="center" wrapText="1"/>
    </xf>
    <xf numFmtId="10" fontId="3" fillId="2" borderId="5" xfId="2" applyNumberFormat="1" applyFont="1" applyFill="1" applyBorder="1" applyAlignment="1">
      <alignment horizontal="center" vertical="center" wrapText="1"/>
    </xf>
    <xf numFmtId="164" fontId="3" fillId="2" borderId="5" xfId="0" applyNumberFormat="1" applyFont="1" applyFill="1" applyBorder="1" applyAlignment="1">
      <alignment horizontal="center" vertical="center" wrapText="1"/>
    </xf>
    <xf numFmtId="10" fontId="2" fillId="2" borderId="5" xfId="0" applyNumberFormat="1" applyFont="1" applyFill="1" applyBorder="1" applyAlignment="1">
      <alignment horizontal="center" vertical="center" wrapText="1"/>
    </xf>
    <xf numFmtId="10" fontId="7" fillId="2" borderId="5" xfId="0" applyNumberFormat="1" applyFont="1" applyFill="1" applyBorder="1" applyAlignment="1">
      <alignment horizontal="center" vertical="center" wrapText="1"/>
    </xf>
    <xf numFmtId="10" fontId="3" fillId="2" borderId="5" xfId="0" applyNumberFormat="1" applyFont="1" applyFill="1" applyBorder="1" applyAlignment="1">
      <alignment horizontal="center" vertical="center" wrapText="1"/>
    </xf>
    <xf numFmtId="164" fontId="7" fillId="2" borderId="5" xfId="0" applyNumberFormat="1" applyFont="1" applyFill="1" applyBorder="1" applyAlignment="1">
      <alignment horizontal="center" vertical="center" wrapText="1"/>
    </xf>
    <xf numFmtId="10" fontId="10" fillId="2" borderId="5" xfId="0" applyNumberFormat="1" applyFont="1" applyFill="1" applyBorder="1" applyAlignment="1">
      <alignment horizontal="center" vertical="center" wrapText="1"/>
    </xf>
    <xf numFmtId="0" fontId="3" fillId="2" borderId="9" xfId="0" applyFont="1" applyFill="1" applyBorder="1" applyAlignment="1">
      <alignment vertical="center"/>
    </xf>
    <xf numFmtId="0" fontId="3" fillId="2" borderId="3" xfId="0" applyFont="1" applyFill="1" applyBorder="1" applyAlignment="1">
      <alignment vertical="center" wrapText="1"/>
    </xf>
    <xf numFmtId="9" fontId="3" fillId="2" borderId="5" xfId="2" applyFont="1" applyFill="1" applyBorder="1" applyAlignment="1">
      <alignment horizontal="center" vertical="center" wrapText="1"/>
    </xf>
    <xf numFmtId="0" fontId="2" fillId="2" borderId="0" xfId="0" applyFont="1" applyFill="1"/>
    <xf numFmtId="0" fontId="2" fillId="2" borderId="0" xfId="0" applyFont="1" applyFill="1" applyAlignment="1">
      <alignment horizontal="center" vertical="center"/>
    </xf>
    <xf numFmtId="0" fontId="2" fillId="2" borderId="10" xfId="0" applyFont="1" applyFill="1" applyBorder="1" applyAlignment="1">
      <alignment horizontal="center" vertical="center"/>
    </xf>
    <xf numFmtId="0" fontId="2" fillId="2" borderId="0" xfId="0" applyFont="1" applyFill="1" applyAlignment="1">
      <alignment horizontal="left" vertical="top" wrapText="1"/>
    </xf>
    <xf numFmtId="0" fontId="2" fillId="2" borderId="9" xfId="0" applyFont="1" applyFill="1" applyBorder="1" applyAlignment="1">
      <alignment horizontal="left" vertical="top" wrapText="1"/>
    </xf>
    <xf numFmtId="164" fontId="2" fillId="2" borderId="27" xfId="0" applyNumberFormat="1" applyFont="1" applyFill="1" applyBorder="1" applyAlignment="1">
      <alignment horizontal="center" vertical="center" wrapText="1"/>
    </xf>
    <xf numFmtId="0" fontId="2" fillId="2" borderId="27" xfId="0" applyFont="1" applyFill="1" applyBorder="1" applyAlignment="1">
      <alignment horizontal="center" vertical="center" wrapText="1"/>
    </xf>
    <xf numFmtId="3" fontId="2" fillId="0" borderId="0" xfId="0" applyNumberFormat="1" applyFont="1" applyAlignment="1">
      <alignment horizontal="center" vertical="center"/>
    </xf>
    <xf numFmtId="0" fontId="3" fillId="4" borderId="3" xfId="0" applyFont="1" applyFill="1" applyBorder="1" applyAlignment="1">
      <alignment horizontal="center" vertical="center" wrapText="1"/>
    </xf>
    <xf numFmtId="0" fontId="2" fillId="2" borderId="27" xfId="0" applyFont="1" applyFill="1" applyBorder="1" applyAlignment="1">
      <alignment horizontal="left" vertical="center" wrapText="1"/>
    </xf>
    <xf numFmtId="0" fontId="2" fillId="2" borderId="2" xfId="0" applyFont="1" applyFill="1" applyBorder="1" applyAlignment="1">
      <alignment horizontal="center" vertical="center" wrapText="1"/>
    </xf>
    <xf numFmtId="0" fontId="2" fillId="2" borderId="2" xfId="0" applyFont="1" applyFill="1" applyBorder="1" applyAlignment="1">
      <alignment horizontal="left" vertical="center" wrapText="1"/>
    </xf>
    <xf numFmtId="10" fontId="2" fillId="2" borderId="3" xfId="2" applyNumberFormat="1" applyFont="1" applyFill="1" applyBorder="1" applyAlignment="1">
      <alignment horizontal="center" vertical="center" wrapText="1"/>
    </xf>
    <xf numFmtId="164" fontId="2" fillId="2" borderId="2"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17" xfId="0" applyFont="1" applyFill="1" applyBorder="1" applyAlignment="1">
      <alignment horizontal="center" vertical="center"/>
    </xf>
    <xf numFmtId="0" fontId="10" fillId="3" borderId="22" xfId="0" applyFont="1" applyFill="1" applyBorder="1" applyAlignment="1">
      <alignment horizontal="center" vertical="center"/>
    </xf>
    <xf numFmtId="0" fontId="10" fillId="3" borderId="23" xfId="0" applyFont="1" applyFill="1" applyBorder="1" applyAlignment="1">
      <alignment horizontal="center" vertical="center"/>
    </xf>
    <xf numFmtId="0" fontId="10" fillId="3" borderId="24" xfId="0" applyFont="1" applyFill="1" applyBorder="1" applyAlignment="1">
      <alignment horizontal="center" vertical="center"/>
    </xf>
    <xf numFmtId="0" fontId="2" fillId="5" borderId="29" xfId="0" applyFont="1" applyFill="1" applyBorder="1" applyAlignment="1">
      <alignment horizontal="center" vertical="center" wrapText="1"/>
    </xf>
    <xf numFmtId="0" fontId="10" fillId="3" borderId="28" xfId="0" applyFont="1" applyFill="1" applyBorder="1" applyAlignment="1">
      <alignment horizontal="center" vertical="center"/>
    </xf>
    <xf numFmtId="0" fontId="2" fillId="2" borderId="11" xfId="0" applyFont="1" applyFill="1" applyBorder="1" applyAlignment="1">
      <alignment horizontal="center" vertical="center" wrapText="1"/>
    </xf>
    <xf numFmtId="168" fontId="2" fillId="0" borderId="0" xfId="0" applyNumberFormat="1" applyFont="1" applyAlignment="1">
      <alignment horizontal="center" vertical="center"/>
    </xf>
    <xf numFmtId="0" fontId="2" fillId="7" borderId="33" xfId="0" applyFont="1" applyFill="1" applyBorder="1" applyAlignment="1">
      <alignment horizontal="center" vertical="center"/>
    </xf>
    <xf numFmtId="44" fontId="2" fillId="2" borderId="5" xfId="1" applyFont="1" applyFill="1" applyBorder="1" applyAlignment="1">
      <alignment horizontal="center" vertical="center" wrapText="1"/>
    </xf>
    <xf numFmtId="44" fontId="3" fillId="2" borderId="5" xfId="1" applyFont="1" applyFill="1" applyBorder="1" applyAlignment="1">
      <alignment horizontal="center" vertical="center" wrapText="1"/>
    </xf>
    <xf numFmtId="164" fontId="3" fillId="7" borderId="3" xfId="0" applyNumberFormat="1" applyFont="1" applyFill="1" applyBorder="1" applyAlignment="1">
      <alignment horizontal="center" vertical="center"/>
    </xf>
    <xf numFmtId="164" fontId="3" fillId="7" borderId="5" xfId="0" applyNumberFormat="1" applyFont="1" applyFill="1" applyBorder="1" applyAlignment="1">
      <alignment horizontal="center" vertical="center" wrapText="1"/>
    </xf>
    <xf numFmtId="168" fontId="2" fillId="2" borderId="13" xfId="0" applyNumberFormat="1" applyFont="1" applyFill="1" applyBorder="1" applyAlignment="1">
      <alignment horizontal="center" vertical="center"/>
    </xf>
    <xf numFmtId="168" fontId="3" fillId="2" borderId="25" xfId="0" applyNumberFormat="1" applyFont="1" applyFill="1" applyBorder="1" applyAlignment="1">
      <alignment horizontal="center" vertical="center"/>
    </xf>
    <xf numFmtId="0" fontId="10" fillId="3" borderId="24" xfId="0" applyFont="1" applyFill="1" applyBorder="1" applyAlignment="1">
      <alignment horizontal="center" vertical="center" wrapText="1"/>
    </xf>
    <xf numFmtId="0" fontId="10" fillId="3" borderId="27" xfId="0" applyFont="1" applyFill="1" applyBorder="1" applyAlignment="1">
      <alignment horizontal="center" vertical="center" wrapText="1"/>
    </xf>
    <xf numFmtId="0" fontId="10" fillId="3" borderId="41" xfId="0" applyFont="1" applyFill="1" applyBorder="1" applyAlignment="1">
      <alignment horizontal="center" vertical="center"/>
    </xf>
    <xf numFmtId="0" fontId="10" fillId="3" borderId="31" xfId="0" applyFont="1" applyFill="1" applyBorder="1" applyAlignment="1">
      <alignment horizontal="center" vertical="center"/>
    </xf>
    <xf numFmtId="0" fontId="10" fillId="3" borderId="42" xfId="0" applyFont="1" applyFill="1" applyBorder="1" applyAlignment="1">
      <alignment horizontal="center" vertical="center"/>
    </xf>
    <xf numFmtId="168" fontId="2" fillId="2" borderId="28" xfId="0" applyNumberFormat="1" applyFont="1" applyFill="1" applyBorder="1" applyAlignment="1">
      <alignment horizontal="center" vertical="center"/>
    </xf>
    <xf numFmtId="168" fontId="2" fillId="2" borderId="18" xfId="0" applyNumberFormat="1" applyFont="1" applyFill="1" applyBorder="1" applyAlignment="1">
      <alignment horizontal="center" vertical="center"/>
    </xf>
    <xf numFmtId="168" fontId="3" fillId="2" borderId="16" xfId="0" applyNumberFormat="1" applyFont="1" applyFill="1" applyBorder="1" applyAlignment="1">
      <alignment horizontal="center" vertical="center"/>
    </xf>
    <xf numFmtId="1" fontId="2" fillId="2" borderId="13" xfId="0" applyNumberFormat="1" applyFont="1" applyFill="1" applyBorder="1" applyAlignment="1">
      <alignment horizontal="center" vertical="center"/>
    </xf>
    <xf numFmtId="168" fontId="7" fillId="2" borderId="13" xfId="0" applyNumberFormat="1" applyFont="1" applyFill="1" applyBorder="1" applyAlignment="1">
      <alignment horizontal="center" vertical="center"/>
    </xf>
    <xf numFmtId="9" fontId="2" fillId="2" borderId="13" xfId="2" applyFont="1" applyFill="1" applyBorder="1" applyAlignment="1">
      <alignment horizontal="center" vertical="center"/>
    </xf>
    <xf numFmtId="0" fontId="2" fillId="7" borderId="14" xfId="0" applyFont="1" applyFill="1" applyBorder="1" applyAlignment="1">
      <alignment horizontal="center"/>
    </xf>
    <xf numFmtId="0" fontId="2" fillId="7" borderId="14" xfId="0" applyFont="1" applyFill="1" applyBorder="1" applyAlignment="1">
      <alignment horizontal="center" vertical="center"/>
    </xf>
    <xf numFmtId="0" fontId="2" fillId="7" borderId="13" xfId="0" applyFont="1" applyFill="1" applyBorder="1" applyAlignment="1">
      <alignment horizontal="center"/>
    </xf>
    <xf numFmtId="0" fontId="2" fillId="7" borderId="13" xfId="0" applyFont="1" applyFill="1" applyBorder="1" applyAlignment="1">
      <alignment horizontal="center" vertical="center"/>
    </xf>
    <xf numFmtId="169" fontId="2" fillId="7" borderId="14" xfId="0" applyNumberFormat="1" applyFont="1" applyFill="1" applyBorder="1"/>
    <xf numFmtId="169" fontId="2" fillId="7" borderId="13" xfId="0" applyNumberFormat="1" applyFont="1" applyFill="1" applyBorder="1"/>
    <xf numFmtId="169" fontId="2" fillId="7" borderId="15" xfId="0" applyNumberFormat="1" applyFont="1" applyFill="1" applyBorder="1"/>
    <xf numFmtId="169" fontId="2" fillId="7" borderId="25" xfId="0" applyNumberFormat="1" applyFont="1" applyFill="1" applyBorder="1"/>
    <xf numFmtId="169" fontId="3" fillId="7" borderId="18" xfId="0" applyNumberFormat="1" applyFont="1" applyFill="1" applyBorder="1"/>
    <xf numFmtId="169" fontId="3" fillId="7" borderId="16" xfId="0" applyNumberFormat="1" applyFont="1" applyFill="1" applyBorder="1"/>
    <xf numFmtId="0" fontId="3" fillId="0" borderId="43" xfId="0" applyFont="1" applyBorder="1" applyAlignment="1">
      <alignment horizontal="center" vertical="center"/>
    </xf>
    <xf numFmtId="0" fontId="3" fillId="7" borderId="34" xfId="0" applyFont="1" applyFill="1" applyBorder="1" applyAlignment="1">
      <alignment horizontal="center" vertical="center" wrapText="1"/>
    </xf>
    <xf numFmtId="0" fontId="3" fillId="7" borderId="2" xfId="0" applyFont="1" applyFill="1" applyBorder="1" applyAlignment="1">
      <alignment horizontal="center" vertical="center"/>
    </xf>
    <xf numFmtId="0" fontId="3" fillId="3" borderId="2" xfId="0" applyFont="1" applyFill="1" applyBorder="1" applyAlignment="1">
      <alignment horizontal="center" vertical="center"/>
    </xf>
    <xf numFmtId="0" fontId="2" fillId="6" borderId="2" xfId="0" applyFont="1" applyFill="1" applyBorder="1"/>
    <xf numFmtId="0" fontId="2" fillId="6" borderId="2" xfId="0" applyFont="1" applyFill="1" applyBorder="1" applyAlignment="1">
      <alignment horizontal="center" vertical="center"/>
    </xf>
    <xf numFmtId="44" fontId="2" fillId="6" borderId="2" xfId="1" applyFont="1" applyFill="1" applyBorder="1"/>
    <xf numFmtId="168" fontId="2" fillId="0" borderId="18" xfId="0" applyNumberFormat="1" applyFont="1" applyBorder="1" applyAlignment="1">
      <alignment horizontal="center" vertical="center"/>
    </xf>
    <xf numFmtId="0" fontId="2" fillId="5" borderId="45" xfId="0" applyFont="1" applyFill="1" applyBorder="1" applyAlignment="1">
      <alignment horizontal="center" vertical="center" wrapText="1"/>
    </xf>
    <xf numFmtId="0" fontId="2" fillId="4" borderId="11" xfId="0" applyFont="1" applyFill="1" applyBorder="1"/>
    <xf numFmtId="0" fontId="2" fillId="4" borderId="12" xfId="0" applyFont="1" applyFill="1" applyBorder="1"/>
    <xf numFmtId="0" fontId="2" fillId="4" borderId="5" xfId="0" applyFont="1" applyFill="1" applyBorder="1"/>
    <xf numFmtId="0" fontId="3" fillId="7" borderId="2" xfId="0" applyFont="1" applyFill="1" applyBorder="1" applyAlignment="1">
      <alignment horizontal="center" vertical="center" wrapText="1"/>
    </xf>
    <xf numFmtId="0" fontId="2" fillId="2" borderId="1" xfId="0" applyFont="1" applyFill="1" applyBorder="1"/>
    <xf numFmtId="0" fontId="2" fillId="2" borderId="17" xfId="0" applyFont="1" applyFill="1" applyBorder="1"/>
    <xf numFmtId="0" fontId="2" fillId="2" borderId="3" xfId="0" applyFont="1" applyFill="1" applyBorder="1"/>
    <xf numFmtId="0" fontId="3" fillId="7" borderId="19" xfId="0" applyFont="1" applyFill="1" applyBorder="1" applyAlignment="1">
      <alignment horizontal="center" vertical="center" wrapText="1"/>
    </xf>
    <xf numFmtId="0" fontId="2" fillId="2" borderId="3" xfId="0" applyFont="1" applyFill="1" applyBorder="1" applyAlignment="1">
      <alignment vertical="center" wrapText="1"/>
    </xf>
    <xf numFmtId="0" fontId="10" fillId="3" borderId="28" xfId="0" applyFont="1" applyFill="1" applyBorder="1" applyAlignment="1">
      <alignment horizontal="center" vertical="center" wrapText="1"/>
    </xf>
    <xf numFmtId="0" fontId="12" fillId="0" borderId="22" xfId="0" applyFont="1" applyBorder="1" applyAlignment="1">
      <alignment horizontal="center" vertical="center" wrapText="1"/>
    </xf>
    <xf numFmtId="0" fontId="12" fillId="0" borderId="23" xfId="0" applyFont="1" applyBorder="1" applyAlignment="1">
      <alignment horizontal="center" vertical="center" wrapText="1"/>
    </xf>
    <xf numFmtId="0" fontId="12" fillId="0" borderId="24" xfId="0" applyFont="1" applyBorder="1" applyAlignment="1">
      <alignment horizontal="center" vertical="center"/>
    </xf>
    <xf numFmtId="0" fontId="13" fillId="0" borderId="14" xfId="0" applyFont="1" applyBorder="1" applyAlignment="1">
      <alignment horizontal="center" vertical="center"/>
    </xf>
    <xf numFmtId="44" fontId="13" fillId="0" borderId="14" xfId="1" applyFont="1" applyBorder="1" applyAlignment="1">
      <alignment horizontal="center" vertical="center"/>
    </xf>
    <xf numFmtId="0" fontId="13" fillId="0" borderId="15" xfId="0" applyFont="1" applyBorder="1" applyAlignment="1">
      <alignment vertical="center" wrapText="1"/>
    </xf>
    <xf numFmtId="0" fontId="13" fillId="0" borderId="13" xfId="0" applyFont="1" applyBorder="1" applyAlignment="1">
      <alignment horizontal="center" vertical="center"/>
    </xf>
    <xf numFmtId="44" fontId="13" fillId="0" borderId="13" xfId="1" applyFont="1" applyBorder="1" applyAlignment="1">
      <alignment horizontal="center" vertical="center"/>
    </xf>
    <xf numFmtId="44" fontId="13" fillId="0" borderId="13" xfId="1" applyFont="1" applyBorder="1" applyAlignment="1">
      <alignment horizontal="center" vertical="center" wrapText="1"/>
    </xf>
    <xf numFmtId="0" fontId="13" fillId="0" borderId="25" xfId="0" applyFont="1" applyBorder="1" applyAlignment="1">
      <alignment wrapText="1"/>
    </xf>
    <xf numFmtId="44" fontId="13" fillId="0" borderId="18" xfId="1" applyFont="1" applyBorder="1" applyAlignment="1">
      <alignment horizontal="center" vertical="center"/>
    </xf>
    <xf numFmtId="0" fontId="13" fillId="0" borderId="18" xfId="0" applyFont="1" applyBorder="1" applyAlignment="1">
      <alignment horizontal="center" vertical="center"/>
    </xf>
    <xf numFmtId="0" fontId="13" fillId="0" borderId="16" xfId="0" applyFont="1" applyBorder="1" applyAlignment="1">
      <alignment wrapText="1"/>
    </xf>
    <xf numFmtId="0" fontId="2" fillId="7" borderId="45" xfId="0" applyFont="1" applyFill="1" applyBorder="1" applyAlignment="1">
      <alignment horizontal="center" vertical="center"/>
    </xf>
    <xf numFmtId="169" fontId="2" fillId="0" borderId="0" xfId="0" applyNumberFormat="1" applyFont="1"/>
    <xf numFmtId="44" fontId="0" fillId="2" borderId="0" xfId="0" applyNumberFormat="1" applyFill="1"/>
    <xf numFmtId="0" fontId="3" fillId="7" borderId="18" xfId="0" applyFont="1" applyFill="1" applyBorder="1" applyAlignment="1">
      <alignment horizontal="center" vertical="center"/>
    </xf>
    <xf numFmtId="0" fontId="3" fillId="0" borderId="19" xfId="0" applyFont="1" applyBorder="1" applyAlignment="1">
      <alignment horizontal="center"/>
    </xf>
    <xf numFmtId="0" fontId="3" fillId="0" borderId="20" xfId="0" applyFont="1" applyBorder="1" applyAlignment="1">
      <alignment horizontal="center"/>
    </xf>
    <xf numFmtId="0" fontId="3" fillId="0" borderId="21" xfId="0" applyFont="1" applyBorder="1" applyAlignment="1">
      <alignment horizontal="center"/>
    </xf>
    <xf numFmtId="0" fontId="3" fillId="0" borderId="43" xfId="0" applyFont="1" applyBorder="1" applyAlignment="1">
      <alignment horizontal="center" vertical="center"/>
    </xf>
    <xf numFmtId="0" fontId="3" fillId="7" borderId="22" xfId="0" applyFont="1" applyFill="1" applyBorder="1" applyAlignment="1">
      <alignment horizontal="center" vertical="center"/>
    </xf>
    <xf numFmtId="0" fontId="3" fillId="7" borderId="44" xfId="0" applyFont="1" applyFill="1" applyBorder="1" applyAlignment="1">
      <alignment horizontal="center" vertical="center"/>
    </xf>
    <xf numFmtId="0" fontId="3" fillId="7" borderId="36" xfId="0" applyFont="1" applyFill="1" applyBorder="1" applyAlignment="1">
      <alignment horizontal="center" vertical="center"/>
    </xf>
    <xf numFmtId="0" fontId="3" fillId="7" borderId="1" xfId="0" applyFont="1" applyFill="1" applyBorder="1" applyAlignment="1">
      <alignment horizontal="center" vertical="center"/>
    </xf>
    <xf numFmtId="0" fontId="3" fillId="7" borderId="3" xfId="0" applyFont="1" applyFill="1" applyBorder="1" applyAlignment="1">
      <alignment horizontal="center" vertical="center"/>
    </xf>
    <xf numFmtId="0" fontId="3" fillId="7" borderId="7" xfId="0" applyFont="1" applyFill="1" applyBorder="1" applyAlignment="1">
      <alignment horizontal="center" vertical="center"/>
    </xf>
    <xf numFmtId="0" fontId="3" fillId="7" borderId="8" xfId="0" applyFont="1" applyFill="1" applyBorder="1" applyAlignment="1">
      <alignment horizontal="center" vertical="center"/>
    </xf>
    <xf numFmtId="0" fontId="11" fillId="4" borderId="1" xfId="0" applyFont="1" applyFill="1" applyBorder="1" applyAlignment="1">
      <alignment horizontal="center" vertical="center"/>
    </xf>
    <xf numFmtId="0" fontId="11" fillId="4" borderId="17" xfId="0" applyFont="1" applyFill="1" applyBorder="1" applyAlignment="1">
      <alignment horizontal="center" vertical="center"/>
    </xf>
    <xf numFmtId="0" fontId="11" fillId="4" borderId="3" xfId="0" applyFont="1" applyFill="1" applyBorder="1" applyAlignment="1">
      <alignment horizontal="center" vertical="center"/>
    </xf>
    <xf numFmtId="0" fontId="2" fillId="4" borderId="1" xfId="0" applyFont="1" applyFill="1" applyBorder="1" applyAlignment="1">
      <alignment horizontal="center"/>
    </xf>
    <xf numFmtId="0" fontId="2" fillId="4" borderId="17" xfId="0" applyFont="1" applyFill="1" applyBorder="1" applyAlignment="1">
      <alignment horizontal="center"/>
    </xf>
    <xf numFmtId="0" fontId="2" fillId="4" borderId="3" xfId="0" applyFont="1" applyFill="1" applyBorder="1" applyAlignment="1">
      <alignment horizontal="center"/>
    </xf>
    <xf numFmtId="0" fontId="3" fillId="2" borderId="1"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2" fillId="2" borderId="34" xfId="0" applyFont="1" applyFill="1" applyBorder="1" applyAlignment="1">
      <alignment horizontal="left" vertical="top" wrapText="1"/>
    </xf>
    <xf numFmtId="0" fontId="2" fillId="2" borderId="32" xfId="0" applyFont="1" applyFill="1" applyBorder="1" applyAlignment="1">
      <alignment horizontal="left" vertical="top" wrapText="1"/>
    </xf>
    <xf numFmtId="0" fontId="2" fillId="2" borderId="33"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0" xfId="0" applyFont="1" applyFill="1" applyAlignment="1">
      <alignment horizontal="left" vertical="top" wrapText="1"/>
    </xf>
    <xf numFmtId="0" fontId="3" fillId="2" borderId="3" xfId="0" applyFont="1" applyFill="1" applyBorder="1" applyAlignment="1">
      <alignment horizontal="center" vertical="center"/>
    </xf>
    <xf numFmtId="0" fontId="3" fillId="2" borderId="17" xfId="0" applyFont="1" applyFill="1" applyBorder="1" applyAlignment="1">
      <alignment horizontal="center" vertical="center" wrapText="1"/>
    </xf>
    <xf numFmtId="0" fontId="2" fillId="2" borderId="1" xfId="0" applyFont="1" applyFill="1" applyBorder="1" applyAlignment="1">
      <alignment horizontal="center"/>
    </xf>
    <xf numFmtId="0" fontId="2" fillId="2" borderId="17" xfId="0" applyFont="1" applyFill="1" applyBorder="1" applyAlignment="1">
      <alignment horizontal="center"/>
    </xf>
    <xf numFmtId="0" fontId="2" fillId="2" borderId="3" xfId="0" applyFont="1" applyFill="1" applyBorder="1" applyAlignment="1">
      <alignment horizontal="center"/>
    </xf>
    <xf numFmtId="0" fontId="2" fillId="2" borderId="30" xfId="0" applyFont="1" applyFill="1" applyBorder="1" applyAlignment="1">
      <alignment horizontal="left" vertical="top" wrapText="1"/>
    </xf>
    <xf numFmtId="0" fontId="2" fillId="2" borderId="35" xfId="0" applyFont="1" applyFill="1" applyBorder="1" applyAlignment="1">
      <alignment horizontal="left" vertical="top" wrapText="1"/>
    </xf>
    <xf numFmtId="0" fontId="2" fillId="2" borderId="34" xfId="0" applyFont="1" applyFill="1" applyBorder="1" applyAlignment="1">
      <alignment horizontal="left" wrapText="1"/>
    </xf>
    <xf numFmtId="0" fontId="2" fillId="2" borderId="32" xfId="0" applyFont="1" applyFill="1" applyBorder="1" applyAlignment="1">
      <alignment horizontal="left" wrapText="1"/>
    </xf>
    <xf numFmtId="0" fontId="2" fillId="2" borderId="33" xfId="0" applyFont="1" applyFill="1" applyBorder="1" applyAlignment="1">
      <alignment horizontal="left" vertical="top"/>
    </xf>
    <xf numFmtId="0" fontId="2" fillId="2" borderId="13" xfId="0" applyFont="1" applyFill="1" applyBorder="1" applyAlignment="1">
      <alignment horizontal="left" vertical="top"/>
    </xf>
    <xf numFmtId="0" fontId="3" fillId="4" borderId="1" xfId="0" applyFont="1" applyFill="1" applyBorder="1" applyAlignment="1">
      <alignment horizontal="center" vertical="center"/>
    </xf>
    <xf numFmtId="0" fontId="3" fillId="4" borderId="17" xfId="0" applyFont="1" applyFill="1" applyBorder="1" applyAlignment="1">
      <alignment horizontal="center" vertical="center"/>
    </xf>
    <xf numFmtId="0" fontId="3" fillId="4" borderId="3" xfId="0" applyFont="1" applyFill="1" applyBorder="1" applyAlignment="1">
      <alignment horizontal="center" vertical="center"/>
    </xf>
    <xf numFmtId="0" fontId="2" fillId="2" borderId="41" xfId="0" applyFont="1" applyFill="1" applyBorder="1" applyAlignment="1">
      <alignment horizontal="left" vertical="top" wrapText="1"/>
    </xf>
    <xf numFmtId="0" fontId="2" fillId="2" borderId="31" xfId="0" applyFont="1" applyFill="1" applyBorder="1" applyAlignment="1">
      <alignment horizontal="left" vertical="top" wrapText="1"/>
    </xf>
    <xf numFmtId="0" fontId="3" fillId="2" borderId="34" xfId="0" applyFont="1" applyFill="1" applyBorder="1" applyAlignment="1">
      <alignment horizontal="left" vertical="top" wrapText="1"/>
    </xf>
    <xf numFmtId="0" fontId="3" fillId="2" borderId="32" xfId="0" applyFont="1" applyFill="1" applyBorder="1" applyAlignment="1">
      <alignment horizontal="left" vertical="top" wrapText="1"/>
    </xf>
    <xf numFmtId="0" fontId="3" fillId="2" borderId="33" xfId="0" applyFont="1" applyFill="1" applyBorder="1" applyAlignment="1">
      <alignment horizontal="left" vertical="top" wrapText="1"/>
    </xf>
    <xf numFmtId="0" fontId="3" fillId="2" borderId="13" xfId="0" applyFont="1" applyFill="1" applyBorder="1" applyAlignment="1">
      <alignment horizontal="left" vertical="top" wrapText="1"/>
    </xf>
    <xf numFmtId="164" fontId="2" fillId="2" borderId="6" xfId="0" applyNumberFormat="1" applyFont="1" applyFill="1" applyBorder="1" applyAlignment="1">
      <alignment horizontal="center" vertical="center" wrapText="1"/>
    </xf>
    <xf numFmtId="164" fontId="2" fillId="2" borderId="8" xfId="0" applyNumberFormat="1" applyFont="1" applyFill="1" applyBorder="1" applyAlignment="1">
      <alignment horizontal="center" vertical="center" wrapText="1"/>
    </xf>
    <xf numFmtId="164" fontId="2" fillId="2" borderId="0" xfId="0" applyNumberFormat="1" applyFont="1" applyFill="1" applyAlignment="1">
      <alignment horizontal="center" vertical="center" wrapText="1"/>
    </xf>
    <xf numFmtId="164" fontId="2" fillId="2" borderId="10" xfId="0" applyNumberFormat="1" applyFont="1" applyFill="1" applyBorder="1" applyAlignment="1">
      <alignment horizontal="center" vertical="center" wrapText="1"/>
    </xf>
    <xf numFmtId="164" fontId="2" fillId="2" borderId="12" xfId="0" applyNumberFormat="1" applyFont="1" applyFill="1" applyBorder="1" applyAlignment="1">
      <alignment horizontal="center" vertical="center" wrapText="1"/>
    </xf>
    <xf numFmtId="164" fontId="2" fillId="2" borderId="5" xfId="0" applyNumberFormat="1" applyFont="1" applyFill="1" applyBorder="1" applyAlignment="1">
      <alignment horizontal="center" vertical="center" wrapText="1"/>
    </xf>
    <xf numFmtId="0" fontId="2" fillId="2" borderId="1" xfId="0" applyFont="1" applyFill="1" applyBorder="1" applyAlignment="1">
      <alignment horizontal="center" vertical="top" wrapText="1"/>
    </xf>
    <xf numFmtId="0" fontId="2" fillId="2" borderId="17" xfId="0" applyFont="1" applyFill="1" applyBorder="1" applyAlignment="1">
      <alignment horizontal="center" vertical="top" wrapText="1"/>
    </xf>
    <xf numFmtId="0" fontId="2" fillId="2" borderId="3" xfId="0" applyFont="1" applyFill="1" applyBorder="1" applyAlignment="1">
      <alignment horizontal="center" vertical="top" wrapText="1"/>
    </xf>
    <xf numFmtId="0" fontId="10" fillId="3" borderId="37" xfId="0" applyFont="1" applyFill="1" applyBorder="1" applyAlignment="1">
      <alignment horizontal="center" vertical="center"/>
    </xf>
    <xf numFmtId="0" fontId="10" fillId="3" borderId="38" xfId="0" applyFont="1" applyFill="1" applyBorder="1" applyAlignment="1">
      <alignment horizontal="center" vertical="center"/>
    </xf>
    <xf numFmtId="0" fontId="10" fillId="3" borderId="39" xfId="0" applyFont="1" applyFill="1" applyBorder="1" applyAlignment="1">
      <alignment horizontal="center" vertical="center"/>
    </xf>
    <xf numFmtId="0" fontId="10" fillId="3" borderId="29" xfId="0" applyFont="1" applyFill="1" applyBorder="1" applyAlignment="1">
      <alignment horizontal="center" vertical="center"/>
    </xf>
    <xf numFmtId="0" fontId="10" fillId="3" borderId="14" xfId="0" applyFont="1" applyFill="1" applyBorder="1" applyAlignment="1">
      <alignment horizontal="center" vertical="center"/>
    </xf>
    <xf numFmtId="0" fontId="10" fillId="3" borderId="40" xfId="0" applyFont="1" applyFill="1" applyBorder="1" applyAlignment="1">
      <alignment horizontal="center" vertical="center"/>
    </xf>
    <xf numFmtId="0" fontId="10" fillId="3" borderId="15" xfId="0" applyFont="1" applyFill="1" applyBorder="1" applyAlignment="1">
      <alignment horizontal="center" vertical="center"/>
    </xf>
    <xf numFmtId="0" fontId="10" fillId="3" borderId="19" xfId="0" applyFont="1" applyFill="1" applyBorder="1" applyAlignment="1">
      <alignment horizontal="center" vertical="center"/>
    </xf>
    <xf numFmtId="0" fontId="10" fillId="3" borderId="20" xfId="0" applyFont="1" applyFill="1" applyBorder="1" applyAlignment="1">
      <alignment horizontal="center" vertical="center"/>
    </xf>
    <xf numFmtId="0" fontId="10" fillId="3" borderId="21" xfId="0" applyFont="1" applyFill="1" applyBorder="1" applyAlignment="1">
      <alignment horizontal="center" vertical="center"/>
    </xf>
    <xf numFmtId="0" fontId="10" fillId="3" borderId="22" xfId="0" applyFont="1" applyFill="1" applyBorder="1" applyAlignment="1">
      <alignment horizontal="center" vertical="center"/>
    </xf>
    <xf numFmtId="0" fontId="10" fillId="3" borderId="23" xfId="0" applyFont="1" applyFill="1" applyBorder="1" applyAlignment="1">
      <alignment horizontal="center" vertical="center"/>
    </xf>
    <xf numFmtId="0" fontId="10" fillId="3" borderId="24" xfId="0" applyFont="1" applyFill="1" applyBorder="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vertical="center"/>
    </xf>
    <xf numFmtId="0" fontId="2" fillId="0" borderId="10" xfId="0" applyFont="1" applyBorder="1" applyAlignment="1">
      <alignment horizontal="left" vertical="center"/>
    </xf>
    <xf numFmtId="0" fontId="10" fillId="3" borderId="1" xfId="0" applyFont="1" applyFill="1" applyBorder="1" applyAlignment="1">
      <alignment horizontal="center" vertical="center" wrapText="1"/>
    </xf>
    <xf numFmtId="0" fontId="10" fillId="3" borderId="17"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7" fillId="0" borderId="7" xfId="0" applyFont="1" applyBorder="1" applyAlignment="1">
      <alignment horizontal="center" vertical="center" wrapText="1"/>
    </xf>
    <xf numFmtId="0" fontId="7" fillId="0" borderId="6" xfId="0" applyFont="1" applyBorder="1" applyAlignment="1">
      <alignment horizontal="center" vertical="center" wrapText="1"/>
    </xf>
    <xf numFmtId="0" fontId="7" fillId="0" borderId="8" xfId="0" applyFont="1" applyBorder="1" applyAlignment="1">
      <alignment horizontal="center" vertical="center" wrapText="1"/>
    </xf>
    <xf numFmtId="0" fontId="2" fillId="0" borderId="9" xfId="0" applyFont="1" applyBorder="1" applyAlignment="1">
      <alignment horizontal="left" vertical="top" wrapText="1"/>
    </xf>
    <xf numFmtId="0" fontId="2" fillId="0" borderId="0" xfId="0" applyFont="1" applyAlignment="1">
      <alignment horizontal="left" vertical="top"/>
    </xf>
    <xf numFmtId="0" fontId="2" fillId="0" borderId="10" xfId="0" applyFont="1" applyBorder="1" applyAlignment="1">
      <alignment horizontal="left" vertical="top"/>
    </xf>
    <xf numFmtId="0" fontId="2" fillId="0" borderId="9" xfId="0" applyFont="1" applyBorder="1" applyAlignment="1">
      <alignment vertical="top" wrapText="1"/>
    </xf>
    <xf numFmtId="0" fontId="2" fillId="0" borderId="0" xfId="0" applyFont="1" applyAlignment="1">
      <alignment vertical="top" wrapText="1"/>
    </xf>
    <xf numFmtId="0" fontId="2" fillId="0" borderId="10" xfId="0" applyFont="1" applyBorder="1" applyAlignment="1">
      <alignment vertical="top" wrapText="1"/>
    </xf>
    <xf numFmtId="0" fontId="10" fillId="3" borderId="1" xfId="0" applyFont="1" applyFill="1" applyBorder="1" applyAlignment="1">
      <alignment horizontal="center" vertical="center"/>
    </xf>
    <xf numFmtId="0" fontId="10" fillId="3" borderId="17" xfId="0" applyFont="1" applyFill="1" applyBorder="1" applyAlignment="1">
      <alignment horizontal="center" vertical="center"/>
    </xf>
    <xf numFmtId="0" fontId="10" fillId="3" borderId="3" xfId="0" applyFont="1" applyFill="1" applyBorder="1" applyAlignment="1">
      <alignment horizontal="center" vertical="center"/>
    </xf>
    <xf numFmtId="0" fontId="3" fillId="8" borderId="1" xfId="0" applyFont="1" applyFill="1" applyBorder="1" applyAlignment="1">
      <alignment horizontal="center"/>
    </xf>
    <xf numFmtId="0" fontId="3" fillId="8" borderId="17" xfId="0" applyFont="1" applyFill="1" applyBorder="1" applyAlignment="1">
      <alignment horizontal="center"/>
    </xf>
    <xf numFmtId="0" fontId="3" fillId="8" borderId="3" xfId="0" applyFont="1" applyFill="1" applyBorder="1" applyAlignment="1">
      <alignment horizontal="center"/>
    </xf>
    <xf numFmtId="0" fontId="12" fillId="7" borderId="22" xfId="0" applyFont="1" applyFill="1" applyBorder="1" applyAlignment="1">
      <alignment horizontal="center" vertical="center" wrapText="1"/>
    </xf>
    <xf numFmtId="0" fontId="12" fillId="7" borderId="44" xfId="0" applyFont="1" applyFill="1" applyBorder="1" applyAlignment="1">
      <alignment horizontal="center" vertical="center" wrapText="1"/>
    </xf>
    <xf numFmtId="0" fontId="12" fillId="7" borderId="36" xfId="0" applyFont="1" applyFill="1" applyBorder="1" applyAlignment="1">
      <alignment horizontal="center" vertical="center" wrapText="1"/>
    </xf>
  </cellXfs>
  <cellStyles count="7">
    <cellStyle name="Moeda" xfId="1" builtinId="4"/>
    <cellStyle name="Moeda 15" xfId="4" xr:uid="{00000000-0005-0000-0000-000001000000}"/>
    <cellStyle name="Moeda 3 2" xfId="3" xr:uid="{00000000-0005-0000-0000-000002000000}"/>
    <cellStyle name="Normal" xfId="0" builtinId="0"/>
    <cellStyle name="Normal 2 2 2" xfId="6" xr:uid="{00000000-0005-0000-0000-000004000000}"/>
    <cellStyle name="Normal 4 2" xfId="5" xr:uid="{00000000-0005-0000-0000-000005000000}"/>
    <cellStyle name="Porcentagem" xfId="2" builtinId="5"/>
  </cellStyles>
  <dxfs count="0"/>
  <tableStyles count="0" defaultTableStyle="TableStyleMedium2" defaultPivotStyle="PivotStyleLight16"/>
  <colors>
    <mruColors>
      <color rgb="FFCCFFFF"/>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J8"/>
  <sheetViews>
    <sheetView showGridLines="0" zoomScaleNormal="100" workbookViewId="0">
      <selection activeCell="H14" sqref="H14"/>
    </sheetView>
  </sheetViews>
  <sheetFormatPr defaultColWidth="9.140625" defaultRowHeight="15.75" x14ac:dyDescent="0.25"/>
  <cols>
    <col min="1" max="1" width="1.85546875" style="1" customWidth="1"/>
    <col min="2" max="2" width="17.42578125" style="1" customWidth="1"/>
    <col min="3" max="3" width="5" style="1" bestFit="1" customWidth="1"/>
    <col min="4" max="4" width="49.140625" style="1" bestFit="1" customWidth="1"/>
    <col min="5" max="5" width="11.85546875" style="1" bestFit="1" customWidth="1"/>
    <col min="6" max="6" width="24.5703125" style="1" customWidth="1"/>
    <col min="7" max="8" width="24.5703125" style="1" bestFit="1" customWidth="1"/>
    <col min="9" max="9" width="6.85546875" style="1" customWidth="1"/>
    <col min="10" max="10" width="29" style="1" bestFit="1" customWidth="1"/>
    <col min="11" max="11" width="19.28515625" style="1" bestFit="1" customWidth="1"/>
    <col min="12" max="16384" width="9.140625" style="1"/>
  </cols>
  <sheetData>
    <row r="1" spans="2:10" ht="12" customHeight="1" thickBot="1" x14ac:dyDescent="0.3"/>
    <row r="2" spans="2:10" ht="16.5" thickBot="1" x14ac:dyDescent="0.3">
      <c r="B2" s="138" t="s">
        <v>0</v>
      </c>
      <c r="C2" s="139"/>
      <c r="D2" s="139"/>
      <c r="E2" s="139"/>
      <c r="F2" s="139"/>
      <c r="G2" s="139"/>
      <c r="H2" s="140"/>
    </row>
    <row r="3" spans="2:10" x14ac:dyDescent="0.25">
      <c r="B3" s="102" t="s">
        <v>1</v>
      </c>
      <c r="C3" s="102" t="s">
        <v>2</v>
      </c>
      <c r="D3" s="102" t="s">
        <v>3</v>
      </c>
      <c r="E3" s="102" t="s">
        <v>4</v>
      </c>
      <c r="F3" s="102" t="s">
        <v>5</v>
      </c>
      <c r="G3" s="102" t="s">
        <v>6</v>
      </c>
      <c r="H3" s="102" t="s">
        <v>7</v>
      </c>
    </row>
    <row r="4" spans="2:10" ht="16.5" thickBot="1" x14ac:dyDescent="0.3">
      <c r="B4" s="141"/>
      <c r="C4" s="141"/>
      <c r="D4" s="141"/>
      <c r="E4" s="141"/>
      <c r="F4" s="141"/>
      <c r="G4" s="141"/>
      <c r="H4" s="141"/>
    </row>
    <row r="5" spans="2:10" x14ac:dyDescent="0.25">
      <c r="B5" s="142" t="s">
        <v>240</v>
      </c>
      <c r="C5" s="92">
        <v>1</v>
      </c>
      <c r="D5" s="93" t="s">
        <v>10</v>
      </c>
      <c r="E5" s="93">
        <v>12</v>
      </c>
      <c r="F5" s="96">
        <f>POSTOS!E188</f>
        <v>4867.34</v>
      </c>
      <c r="G5" s="96">
        <f>F5*E5</f>
        <v>58408.08</v>
      </c>
      <c r="H5" s="98">
        <f>G5*12</f>
        <v>700896.96</v>
      </c>
      <c r="J5" s="135">
        <f>F5*12</f>
        <v>58408.08</v>
      </c>
    </row>
    <row r="6" spans="2:10" x14ac:dyDescent="0.25">
      <c r="B6" s="143"/>
      <c r="C6" s="94">
        <v>2</v>
      </c>
      <c r="D6" s="95" t="s">
        <v>11</v>
      </c>
      <c r="E6" s="95">
        <v>3</v>
      </c>
      <c r="F6" s="97">
        <f>POSTOS!F188</f>
        <v>8042.74</v>
      </c>
      <c r="G6" s="97">
        <f>F6*E6</f>
        <v>24128.22</v>
      </c>
      <c r="H6" s="99">
        <f>G6*12</f>
        <v>289538.64</v>
      </c>
      <c r="J6" s="135">
        <f>F6*12</f>
        <v>96512.88</v>
      </c>
    </row>
    <row r="7" spans="2:10" ht="16.5" thickBot="1" x14ac:dyDescent="0.3">
      <c r="B7" s="144"/>
      <c r="C7" s="137" t="s">
        <v>12</v>
      </c>
      <c r="D7" s="137"/>
      <c r="E7" s="137"/>
      <c r="F7" s="137"/>
      <c r="G7" s="100">
        <f>SUM(G5:G6)</f>
        <v>82536.3</v>
      </c>
      <c r="H7" s="101">
        <f>SUM(H5:H6)</f>
        <v>990435.6</v>
      </c>
    </row>
    <row r="8" spans="2:10" x14ac:dyDescent="0.25">
      <c r="B8" s="141"/>
      <c r="C8" s="141"/>
      <c r="D8" s="141"/>
      <c r="E8" s="141"/>
      <c r="F8" s="141"/>
      <c r="G8" s="141"/>
      <c r="H8" s="141"/>
    </row>
  </sheetData>
  <mergeCells count="5">
    <mergeCell ref="C7:F7"/>
    <mergeCell ref="B2:H2"/>
    <mergeCell ref="B4:H4"/>
    <mergeCell ref="B8:H8"/>
    <mergeCell ref="B5:B7"/>
  </mergeCells>
  <printOptions horizontalCentered="1" verticalCentered="1"/>
  <pageMargins left="0.25" right="0.25" top="0.75" bottom="0.75" header="0.3" footer="0.3"/>
  <pageSetup paperSize="9" scale="6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H188"/>
  <sheetViews>
    <sheetView showGridLines="0" tabSelected="1" topLeftCell="A163" zoomScale="120" zoomScaleNormal="120" workbookViewId="0">
      <selection activeCell="B124" sqref="B124:D124"/>
    </sheetView>
  </sheetViews>
  <sheetFormatPr defaultColWidth="8.85546875" defaultRowHeight="15" x14ac:dyDescent="0.25"/>
  <cols>
    <col min="1" max="1" width="1" style="22" customWidth="1"/>
    <col min="2" max="2" width="4.140625" style="22" bestFit="1" customWidth="1"/>
    <col min="3" max="3" width="44.5703125" style="22" customWidth="1"/>
    <col min="4" max="4" width="11.5703125" style="22" bestFit="1" customWidth="1"/>
    <col min="5" max="5" width="14.140625" style="22" bestFit="1" customWidth="1"/>
    <col min="6" max="6" width="24" style="22" customWidth="1"/>
    <col min="7" max="7" width="8.85546875" style="22"/>
    <col min="8" max="8" width="10.7109375" style="22" bestFit="1" customWidth="1"/>
    <col min="9" max="16384" width="8.85546875" style="22"/>
  </cols>
  <sheetData>
    <row r="1" spans="2:6" ht="15.75" thickBot="1" x14ac:dyDescent="0.3"/>
    <row r="2" spans="2:6" ht="18.75" customHeight="1" thickBot="1" x14ac:dyDescent="0.3">
      <c r="B2" s="149" t="s">
        <v>14</v>
      </c>
      <c r="C2" s="150"/>
      <c r="D2" s="150"/>
      <c r="E2" s="150"/>
      <c r="F2" s="151"/>
    </row>
    <row r="3" spans="2:6" ht="16.5" thickBot="1" x14ac:dyDescent="0.3">
      <c r="B3" s="152"/>
      <c r="C3" s="153"/>
      <c r="D3" s="153"/>
      <c r="E3" s="153"/>
      <c r="F3" s="154"/>
    </row>
    <row r="4" spans="2:6" ht="16.5" thickBot="1" x14ac:dyDescent="0.3">
      <c r="B4" s="155" t="s">
        <v>15</v>
      </c>
      <c r="C4" s="156"/>
      <c r="D4" s="156"/>
      <c r="E4" s="156"/>
      <c r="F4" s="156"/>
    </row>
    <row r="5" spans="2:6" ht="16.5" thickBot="1" x14ac:dyDescent="0.3">
      <c r="B5" s="65"/>
      <c r="C5" s="65"/>
      <c r="D5" s="66"/>
      <c r="E5" s="145" t="s">
        <v>16</v>
      </c>
      <c r="F5" s="146"/>
    </row>
    <row r="6" spans="2:6" ht="16.5" thickBot="1" x14ac:dyDescent="0.3">
      <c r="B6" s="65"/>
      <c r="C6" s="66"/>
      <c r="D6" s="66"/>
      <c r="E6" s="147" t="s">
        <v>17</v>
      </c>
      <c r="F6" s="148"/>
    </row>
    <row r="7" spans="2:6" ht="16.5" thickBot="1" x14ac:dyDescent="0.3">
      <c r="B7" s="65"/>
      <c r="C7" s="66"/>
      <c r="D7" s="66"/>
      <c r="E7" s="104" t="s">
        <v>18</v>
      </c>
      <c r="F7" s="104" t="s">
        <v>19</v>
      </c>
    </row>
    <row r="8" spans="2:6" ht="52.5" customHeight="1" thickBot="1" x14ac:dyDescent="0.3">
      <c r="B8" s="176" t="s">
        <v>20</v>
      </c>
      <c r="C8" s="177"/>
      <c r="D8" s="178"/>
      <c r="E8" s="103" t="s">
        <v>21</v>
      </c>
      <c r="F8" s="103" t="s">
        <v>22</v>
      </c>
    </row>
    <row r="9" spans="2:6" ht="16.5" thickBot="1" x14ac:dyDescent="0.3">
      <c r="B9" s="25">
        <v>1</v>
      </c>
      <c r="C9" s="24" t="s">
        <v>23</v>
      </c>
      <c r="D9" s="24" t="s">
        <v>24</v>
      </c>
      <c r="E9" s="24" t="s">
        <v>25</v>
      </c>
      <c r="F9" s="24" t="s">
        <v>25</v>
      </c>
    </row>
    <row r="10" spans="2:6" ht="15.75" customHeight="1" thickBot="1" x14ac:dyDescent="0.3">
      <c r="B10" s="26" t="s">
        <v>26</v>
      </c>
      <c r="C10" s="27" t="s">
        <v>27</v>
      </c>
      <c r="D10" s="27"/>
      <c r="E10" s="28">
        <v>1958.62</v>
      </c>
      <c r="F10" s="28">
        <v>3669.04</v>
      </c>
    </row>
    <row r="11" spans="2:6" ht="16.5" thickBot="1" x14ac:dyDescent="0.3">
      <c r="B11" s="26" t="s">
        <v>28</v>
      </c>
      <c r="C11" s="27" t="s">
        <v>29</v>
      </c>
      <c r="D11" s="29"/>
      <c r="E11" s="28"/>
      <c r="F11" s="28"/>
    </row>
    <row r="12" spans="2:6" ht="16.5" thickBot="1" x14ac:dyDescent="0.3">
      <c r="B12" s="26" t="s">
        <v>30</v>
      </c>
      <c r="C12" s="27" t="s">
        <v>29</v>
      </c>
      <c r="D12" s="29"/>
      <c r="E12" s="28"/>
      <c r="F12" s="28"/>
    </row>
    <row r="13" spans="2:6" ht="16.5" thickBot="1" x14ac:dyDescent="0.3">
      <c r="B13" s="26" t="s">
        <v>31</v>
      </c>
      <c r="C13" s="27" t="s">
        <v>32</v>
      </c>
      <c r="D13" s="29"/>
      <c r="E13" s="28"/>
      <c r="F13" s="28"/>
    </row>
    <row r="14" spans="2:6" ht="16.5" thickBot="1" x14ac:dyDescent="0.3">
      <c r="B14" s="26" t="s">
        <v>33</v>
      </c>
      <c r="C14" s="27" t="s">
        <v>34</v>
      </c>
      <c r="D14" s="27"/>
      <c r="E14" s="28"/>
      <c r="F14" s="28"/>
    </row>
    <row r="15" spans="2:6" ht="16.5" thickBot="1" x14ac:dyDescent="0.3">
      <c r="B15" s="26" t="s">
        <v>35</v>
      </c>
      <c r="C15" s="27" t="s">
        <v>36</v>
      </c>
      <c r="D15" s="29"/>
      <c r="E15" s="28"/>
      <c r="F15" s="28"/>
    </row>
    <row r="16" spans="2:6" ht="16.5" thickBot="1" x14ac:dyDescent="0.3">
      <c r="B16" s="157" t="s">
        <v>37</v>
      </c>
      <c r="C16" s="158"/>
      <c r="D16" s="13"/>
      <c r="E16" s="30">
        <f t="shared" ref="E16:F16" si="0">SUM(E10:E15)</f>
        <v>1958.62</v>
      </c>
      <c r="F16" s="30">
        <f t="shared" si="0"/>
        <v>3669.04</v>
      </c>
    </row>
    <row r="17" spans="2:6" ht="32.25" thickBot="1" x14ac:dyDescent="0.3">
      <c r="B17" s="31" t="s">
        <v>38</v>
      </c>
      <c r="C17" s="32" t="s">
        <v>39</v>
      </c>
      <c r="D17" s="33">
        <f>D52</f>
        <v>0.35800000000000004</v>
      </c>
      <c r="E17" s="34">
        <f t="shared" ref="E17:F17" si="1">$D$17*E16</f>
        <v>701.18596000000002</v>
      </c>
      <c r="F17" s="34">
        <f t="shared" si="1"/>
        <v>1313.5163200000002</v>
      </c>
    </row>
    <row r="18" spans="2:6" ht="16.5" thickBot="1" x14ac:dyDescent="0.3">
      <c r="B18" s="35"/>
      <c r="C18" s="36"/>
      <c r="D18" s="37"/>
      <c r="E18" s="38"/>
      <c r="F18" s="38"/>
    </row>
    <row r="19" spans="2:6" ht="15.75" hidden="1" customHeight="1" thickBot="1" x14ac:dyDescent="0.3">
      <c r="B19" s="181" t="s">
        <v>40</v>
      </c>
      <c r="C19" s="182"/>
      <c r="D19" s="182"/>
    </row>
    <row r="20" spans="2:6" ht="15.75" hidden="1" customHeight="1" thickBot="1" x14ac:dyDescent="0.3">
      <c r="B20" s="183" t="s">
        <v>41</v>
      </c>
      <c r="C20" s="184"/>
      <c r="D20" s="184"/>
    </row>
    <row r="21" spans="2:6" ht="15.75" hidden="1" x14ac:dyDescent="0.25">
      <c r="B21" s="161" t="s">
        <v>42</v>
      </c>
      <c r="C21" s="162"/>
      <c r="D21" s="162"/>
    </row>
    <row r="22" spans="2:6" ht="68.25" hidden="1" customHeight="1" thickBot="1" x14ac:dyDescent="0.3">
      <c r="B22" s="161" t="s">
        <v>43</v>
      </c>
      <c r="C22" s="162"/>
      <c r="D22" s="162"/>
    </row>
    <row r="23" spans="2:6" ht="63" hidden="1" customHeight="1" thickBot="1" x14ac:dyDescent="0.3">
      <c r="B23" s="161" t="s">
        <v>44</v>
      </c>
      <c r="C23" s="162"/>
      <c r="D23" s="162"/>
    </row>
    <row r="24" spans="2:6" ht="16.5" thickBot="1" x14ac:dyDescent="0.3">
      <c r="B24" s="39"/>
      <c r="C24" s="51"/>
      <c r="D24" s="51"/>
      <c r="E24" s="52"/>
      <c r="F24" s="52"/>
    </row>
    <row r="25" spans="2:6" ht="16.5" thickBot="1" x14ac:dyDescent="0.3">
      <c r="B25" s="155" t="s">
        <v>45</v>
      </c>
      <c r="C25" s="156"/>
      <c r="D25" s="156"/>
      <c r="E25" s="156"/>
      <c r="F25" s="165"/>
    </row>
    <row r="26" spans="2:6" ht="16.5" thickBot="1" x14ac:dyDescent="0.3">
      <c r="B26" s="155" t="s">
        <v>46</v>
      </c>
      <c r="C26" s="156"/>
      <c r="D26" s="156"/>
      <c r="E26" s="156"/>
      <c r="F26" s="165"/>
    </row>
    <row r="27" spans="2:6" ht="16.5" thickBot="1" x14ac:dyDescent="0.3">
      <c r="B27" s="111"/>
      <c r="C27" s="112"/>
      <c r="D27" s="113"/>
      <c r="E27" s="103" t="s">
        <v>21</v>
      </c>
      <c r="F27" s="103" t="s">
        <v>22</v>
      </c>
    </row>
    <row r="28" spans="2:6" ht="32.25" thickBot="1" x14ac:dyDescent="0.3">
      <c r="B28" s="25" t="s">
        <v>47</v>
      </c>
      <c r="C28" s="24" t="s">
        <v>48</v>
      </c>
      <c r="D28" s="24" t="s">
        <v>24</v>
      </c>
      <c r="E28" s="24" t="s">
        <v>25</v>
      </c>
      <c r="F28" s="24" t="s">
        <v>25</v>
      </c>
    </row>
    <row r="29" spans="2:6" ht="16.5" thickBot="1" x14ac:dyDescent="0.3">
      <c r="B29" s="26" t="s">
        <v>26</v>
      </c>
      <c r="C29" s="27" t="s">
        <v>49</v>
      </c>
      <c r="D29" s="40">
        <f>(1/12)</f>
        <v>8.3333333333333329E-2</v>
      </c>
      <c r="E29" s="23">
        <f>$D$29*E16</f>
        <v>163.21833333333331</v>
      </c>
      <c r="F29" s="23">
        <f>$D$29*F16</f>
        <v>305.75333333333333</v>
      </c>
    </row>
    <row r="30" spans="2:6" ht="32.25" thickBot="1" x14ac:dyDescent="0.3">
      <c r="B30" s="26" t="s">
        <v>28</v>
      </c>
      <c r="C30" s="27" t="s">
        <v>50</v>
      </c>
      <c r="D30" s="40">
        <v>0.121</v>
      </c>
      <c r="E30" s="23">
        <f>$D$30*E16</f>
        <v>236.99301999999997</v>
      </c>
      <c r="F30" s="23">
        <f>$D$30*F16</f>
        <v>443.95383999999996</v>
      </c>
    </row>
    <row r="31" spans="2:6" ht="16.5" thickBot="1" x14ac:dyDescent="0.3">
      <c r="B31" s="157" t="s">
        <v>37</v>
      </c>
      <c r="C31" s="158"/>
      <c r="D31" s="41">
        <f t="shared" ref="D31" si="2">SUM(D29:D30)</f>
        <v>0.20433333333333331</v>
      </c>
      <c r="E31" s="42">
        <f t="shared" ref="E31:F31" si="3">SUM(E29:E30)</f>
        <v>400.21135333333325</v>
      </c>
      <c r="F31" s="42">
        <f t="shared" si="3"/>
        <v>749.70717333333323</v>
      </c>
    </row>
    <row r="32" spans="2:6" ht="32.25" thickBot="1" x14ac:dyDescent="0.3">
      <c r="B32" s="26" t="s">
        <v>30</v>
      </c>
      <c r="C32" s="27" t="s">
        <v>51</v>
      </c>
      <c r="D32" s="6">
        <v>7.8200000000000006E-2</v>
      </c>
      <c r="E32" s="23">
        <f>$D$32*E16</f>
        <v>153.164084</v>
      </c>
      <c r="F32" s="23">
        <f>$D$32*F16</f>
        <v>286.91892799999999</v>
      </c>
    </row>
    <row r="33" spans="2:6" ht="33.75" hidden="1" customHeight="1" thickBot="1" x14ac:dyDescent="0.3">
      <c r="B33" s="159" t="s">
        <v>52</v>
      </c>
      <c r="C33" s="160"/>
      <c r="D33" s="160"/>
    </row>
    <row r="34" spans="2:6" ht="16.5" hidden="1" customHeight="1" thickBot="1" x14ac:dyDescent="0.3">
      <c r="B34" s="161" t="s">
        <v>53</v>
      </c>
      <c r="C34" s="162"/>
      <c r="D34" s="162"/>
    </row>
    <row r="35" spans="2:6" ht="34.5" hidden="1" customHeight="1" thickBot="1" x14ac:dyDescent="0.3">
      <c r="B35" s="161" t="s">
        <v>54</v>
      </c>
      <c r="C35" s="162"/>
      <c r="D35" s="162"/>
    </row>
    <row r="36" spans="2:6" ht="15.75" hidden="1" customHeight="1" thickBot="1" x14ac:dyDescent="0.3">
      <c r="B36" s="161" t="s">
        <v>55</v>
      </c>
      <c r="C36" s="162"/>
      <c r="D36" s="162"/>
    </row>
    <row r="37" spans="2:6" ht="19.5" hidden="1" customHeight="1" thickBot="1" x14ac:dyDescent="0.3">
      <c r="B37" s="161" t="s">
        <v>56</v>
      </c>
      <c r="C37" s="162"/>
      <c r="D37" s="162"/>
    </row>
    <row r="38" spans="2:6" ht="66" hidden="1" customHeight="1" thickBot="1" x14ac:dyDescent="0.3">
      <c r="B38" s="161" t="s">
        <v>57</v>
      </c>
      <c r="C38" s="162"/>
      <c r="D38" s="162"/>
    </row>
    <row r="39" spans="2:6" ht="35.25" hidden="1" customHeight="1" thickBot="1" x14ac:dyDescent="0.3">
      <c r="B39" s="161" t="s">
        <v>58</v>
      </c>
      <c r="C39" s="162"/>
      <c r="D39" s="162"/>
    </row>
    <row r="40" spans="2:6" ht="16.5" thickBot="1" x14ac:dyDescent="0.3">
      <c r="B40" s="39"/>
      <c r="C40" s="51"/>
      <c r="D40" s="51"/>
      <c r="E40" s="52"/>
      <c r="F40" s="52"/>
    </row>
    <row r="41" spans="2:6" ht="16.5" customHeight="1" thickBot="1" x14ac:dyDescent="0.3">
      <c r="B41" s="155" t="s">
        <v>59</v>
      </c>
      <c r="C41" s="156"/>
      <c r="D41" s="156"/>
      <c r="E41" s="156"/>
      <c r="F41" s="165"/>
    </row>
    <row r="42" spans="2:6" ht="16.5" thickBot="1" x14ac:dyDescent="0.3">
      <c r="B42" s="111"/>
      <c r="C42" s="112"/>
      <c r="D42" s="113"/>
      <c r="E42" s="103" t="s">
        <v>21</v>
      </c>
      <c r="F42" s="103" t="s">
        <v>22</v>
      </c>
    </row>
    <row r="43" spans="2:6" ht="16.5" thickBot="1" x14ac:dyDescent="0.3">
      <c r="B43" s="25" t="s">
        <v>60</v>
      </c>
      <c r="C43" s="59" t="s">
        <v>61</v>
      </c>
      <c r="D43" s="59" t="s">
        <v>24</v>
      </c>
      <c r="E43" s="24" t="s">
        <v>25</v>
      </c>
      <c r="F43" s="24" t="s">
        <v>25</v>
      </c>
    </row>
    <row r="44" spans="2:6" ht="16.5" customHeight="1" thickBot="1" x14ac:dyDescent="0.3">
      <c r="B44" s="26" t="s">
        <v>26</v>
      </c>
      <c r="C44" s="27" t="s">
        <v>62</v>
      </c>
      <c r="D44" s="43">
        <v>0.2</v>
      </c>
      <c r="E44" s="185"/>
      <c r="F44" s="186"/>
    </row>
    <row r="45" spans="2:6" ht="16.5" thickBot="1" x14ac:dyDescent="0.3">
      <c r="B45" s="26" t="s">
        <v>28</v>
      </c>
      <c r="C45" s="27" t="s">
        <v>63</v>
      </c>
      <c r="D45" s="43">
        <v>2.5000000000000001E-2</v>
      </c>
      <c r="E45" s="187"/>
      <c r="F45" s="188"/>
    </row>
    <row r="46" spans="2:6" ht="16.5" thickBot="1" x14ac:dyDescent="0.3">
      <c r="B46" s="26" t="s">
        <v>30</v>
      </c>
      <c r="C46" s="27" t="s">
        <v>64</v>
      </c>
      <c r="D46" s="6">
        <v>0.02</v>
      </c>
      <c r="E46" s="187"/>
      <c r="F46" s="188"/>
    </row>
    <row r="47" spans="2:6" ht="16.5" thickBot="1" x14ac:dyDescent="0.3">
      <c r="B47" s="26" t="s">
        <v>31</v>
      </c>
      <c r="C47" s="27" t="s">
        <v>65</v>
      </c>
      <c r="D47" s="44">
        <v>1.4999999999999999E-2</v>
      </c>
      <c r="E47" s="187"/>
      <c r="F47" s="188"/>
    </row>
    <row r="48" spans="2:6" ht="16.5" thickBot="1" x14ac:dyDescent="0.3">
      <c r="B48" s="26" t="s">
        <v>33</v>
      </c>
      <c r="C48" s="27" t="s">
        <v>66</v>
      </c>
      <c r="D48" s="6">
        <v>0.01</v>
      </c>
      <c r="E48" s="187"/>
      <c r="F48" s="188"/>
    </row>
    <row r="49" spans="2:6" ht="16.5" thickBot="1" x14ac:dyDescent="0.3">
      <c r="B49" s="26" t="s">
        <v>35</v>
      </c>
      <c r="C49" s="27" t="s">
        <v>67</v>
      </c>
      <c r="D49" s="43">
        <v>6.0000000000000001E-3</v>
      </c>
      <c r="E49" s="187"/>
      <c r="F49" s="188"/>
    </row>
    <row r="50" spans="2:6" ht="16.5" thickBot="1" x14ac:dyDescent="0.3">
      <c r="B50" s="26" t="s">
        <v>38</v>
      </c>
      <c r="C50" s="27" t="s">
        <v>68</v>
      </c>
      <c r="D50" s="43">
        <v>2E-3</v>
      </c>
      <c r="E50" s="187"/>
      <c r="F50" s="188"/>
    </row>
    <row r="51" spans="2:6" ht="16.5" thickBot="1" x14ac:dyDescent="0.3">
      <c r="B51" s="26" t="s">
        <v>69</v>
      </c>
      <c r="C51" s="27" t="s">
        <v>70</v>
      </c>
      <c r="D51" s="43">
        <v>0.08</v>
      </c>
      <c r="E51" s="187"/>
      <c r="F51" s="188"/>
    </row>
    <row r="52" spans="2:6" ht="16.5" thickBot="1" x14ac:dyDescent="0.3">
      <c r="B52" s="157" t="s">
        <v>71</v>
      </c>
      <c r="C52" s="158"/>
      <c r="D52" s="45">
        <f>SUM(D44:D51)</f>
        <v>0.35800000000000004</v>
      </c>
      <c r="E52" s="189"/>
      <c r="F52" s="190"/>
    </row>
    <row r="53" spans="2:6" ht="16.5" hidden="1" customHeight="1" thickBot="1" x14ac:dyDescent="0.3">
      <c r="B53" s="159" t="s">
        <v>72</v>
      </c>
      <c r="C53" s="160"/>
      <c r="D53" s="160"/>
    </row>
    <row r="54" spans="2:6" ht="16.5" hidden="1" customHeight="1" thickBot="1" x14ac:dyDescent="0.3">
      <c r="B54" s="161" t="s">
        <v>73</v>
      </c>
      <c r="C54" s="162"/>
      <c r="D54" s="162"/>
    </row>
    <row r="55" spans="2:6" ht="16.5" hidden="1" customHeight="1" thickBot="1" x14ac:dyDescent="0.3">
      <c r="B55" s="161" t="s">
        <v>74</v>
      </c>
      <c r="C55" s="162"/>
      <c r="D55" s="162"/>
    </row>
    <row r="56" spans="2:6" ht="16.5" hidden="1" customHeight="1" thickBot="1" x14ac:dyDescent="0.3">
      <c r="B56" s="161" t="s">
        <v>75</v>
      </c>
      <c r="C56" s="162"/>
      <c r="D56" s="162"/>
    </row>
    <row r="57" spans="2:6" ht="33.75" hidden="1" customHeight="1" thickBot="1" x14ac:dyDescent="0.3">
      <c r="B57" s="161" t="s">
        <v>76</v>
      </c>
      <c r="C57" s="162"/>
      <c r="D57" s="162"/>
    </row>
    <row r="58" spans="2:6" ht="16.5" hidden="1" customHeight="1" thickBot="1" x14ac:dyDescent="0.3">
      <c r="B58" s="161" t="s">
        <v>77</v>
      </c>
      <c r="C58" s="162"/>
      <c r="D58" s="162"/>
    </row>
    <row r="59" spans="2:6" ht="16.5" hidden="1" thickBot="1" x14ac:dyDescent="0.3">
      <c r="B59" s="161" t="s">
        <v>78</v>
      </c>
      <c r="C59" s="162"/>
      <c r="D59" s="162"/>
    </row>
    <row r="60" spans="2:6" ht="15.75" hidden="1" customHeight="1" thickBot="1" x14ac:dyDescent="0.3">
      <c r="B60" s="161" t="s">
        <v>79</v>
      </c>
      <c r="C60" s="162"/>
      <c r="D60" s="162"/>
    </row>
    <row r="61" spans="2:6" ht="15.75" hidden="1" customHeight="1" thickBot="1" x14ac:dyDescent="0.3">
      <c r="B61" s="161" t="s">
        <v>80</v>
      </c>
      <c r="C61" s="162"/>
      <c r="D61" s="162"/>
    </row>
    <row r="62" spans="2:6" ht="16.5" hidden="1" thickBot="1" x14ac:dyDescent="0.3">
      <c r="B62" s="161" t="s">
        <v>81</v>
      </c>
      <c r="C62" s="162"/>
      <c r="D62" s="162"/>
    </row>
    <row r="63" spans="2:6" ht="16.5" hidden="1" thickBot="1" x14ac:dyDescent="0.3">
      <c r="B63" s="161" t="s">
        <v>82</v>
      </c>
      <c r="C63" s="162"/>
      <c r="D63" s="162"/>
    </row>
    <row r="64" spans="2:6" ht="18.75" hidden="1" customHeight="1" thickBot="1" x14ac:dyDescent="0.3">
      <c r="B64" s="179" t="s">
        <v>83</v>
      </c>
      <c r="C64" s="180"/>
      <c r="D64" s="180"/>
    </row>
    <row r="65" spans="2:6" ht="16.5" thickBot="1" x14ac:dyDescent="0.3">
      <c r="B65" s="191"/>
      <c r="C65" s="192"/>
      <c r="D65" s="192"/>
      <c r="E65" s="192"/>
      <c r="F65" s="193"/>
    </row>
    <row r="66" spans="2:6" ht="16.5" thickBot="1" x14ac:dyDescent="0.3">
      <c r="B66" s="155" t="s">
        <v>84</v>
      </c>
      <c r="C66" s="156"/>
      <c r="D66" s="156"/>
      <c r="E66" s="156"/>
      <c r="F66" s="165"/>
    </row>
    <row r="67" spans="2:6" ht="16.5" thickBot="1" x14ac:dyDescent="0.3">
      <c r="B67" s="39"/>
      <c r="C67" s="51"/>
      <c r="D67" s="51"/>
      <c r="E67" s="103" t="s">
        <v>21</v>
      </c>
      <c r="F67" s="103" t="s">
        <v>22</v>
      </c>
    </row>
    <row r="68" spans="2:6" ht="16.5" thickBot="1" x14ac:dyDescent="0.3">
      <c r="B68" s="25" t="s">
        <v>85</v>
      </c>
      <c r="C68" s="24" t="s">
        <v>86</v>
      </c>
      <c r="D68" s="24"/>
      <c r="E68" s="24" t="s">
        <v>25</v>
      </c>
      <c r="F68" s="24" t="s">
        <v>25</v>
      </c>
    </row>
    <row r="69" spans="2:6" ht="16.5" thickBot="1" x14ac:dyDescent="0.3">
      <c r="B69" s="26" t="s">
        <v>26</v>
      </c>
      <c r="C69" s="27" t="s">
        <v>87</v>
      </c>
      <c r="D69" s="27"/>
      <c r="E69" s="46">
        <f>'CÁLCULO BENEFÍCIOS'!C68</f>
        <v>86.1828</v>
      </c>
      <c r="F69" s="46" t="str">
        <f>'CÁLCULO BENEFÍCIOS'!C69</f>
        <v>-</v>
      </c>
    </row>
    <row r="70" spans="2:6" ht="16.5" thickBot="1" x14ac:dyDescent="0.3">
      <c r="B70" s="26" t="s">
        <v>28</v>
      </c>
      <c r="C70" s="27" t="s">
        <v>88</v>
      </c>
      <c r="D70" s="27"/>
      <c r="E70" s="23">
        <f>'CÁLCULO BENEFÍCIOS'!D68</f>
        <v>862.16129999999998</v>
      </c>
      <c r="F70" s="23">
        <f>'CÁLCULO BENEFÍCIOS'!D69</f>
        <v>862.16129999999998</v>
      </c>
    </row>
    <row r="71" spans="2:6" ht="16.5" thickBot="1" x14ac:dyDescent="0.3">
      <c r="B71" s="26" t="s">
        <v>30</v>
      </c>
      <c r="C71" s="27" t="s">
        <v>89</v>
      </c>
      <c r="D71" s="27"/>
      <c r="E71" s="23">
        <v>0</v>
      </c>
      <c r="F71" s="23">
        <v>0</v>
      </c>
    </row>
    <row r="72" spans="2:6" ht="16.5" thickBot="1" x14ac:dyDescent="0.3">
      <c r="B72" s="26" t="s">
        <v>31</v>
      </c>
      <c r="C72" s="27" t="s">
        <v>90</v>
      </c>
      <c r="D72" s="27"/>
      <c r="E72" s="23">
        <f>'CÁLCULO BENEFÍCIOS'!F68</f>
        <v>10.5</v>
      </c>
      <c r="F72" s="23">
        <f>'CÁLCULO BENEFÍCIOS'!F69</f>
        <v>10.5</v>
      </c>
    </row>
    <row r="73" spans="2:6" ht="16.5" thickBot="1" x14ac:dyDescent="0.3">
      <c r="B73" s="26" t="s">
        <v>33</v>
      </c>
      <c r="C73" s="27" t="s">
        <v>91</v>
      </c>
      <c r="D73" s="27"/>
      <c r="E73" s="23">
        <v>0</v>
      </c>
      <c r="F73" s="23"/>
    </row>
    <row r="74" spans="2:6" ht="16.5" thickBot="1" x14ac:dyDescent="0.3">
      <c r="B74" s="61" t="s">
        <v>35</v>
      </c>
      <c r="C74" s="27" t="s">
        <v>92</v>
      </c>
      <c r="D74" s="27"/>
      <c r="E74" s="23">
        <v>0</v>
      </c>
      <c r="F74" s="23">
        <v>0</v>
      </c>
    </row>
    <row r="75" spans="2:6" ht="16.5" thickBot="1" x14ac:dyDescent="0.3">
      <c r="B75" s="61" t="s">
        <v>38</v>
      </c>
      <c r="C75" s="27" t="s">
        <v>93</v>
      </c>
      <c r="D75" s="27"/>
      <c r="E75" s="23">
        <v>0</v>
      </c>
      <c r="F75" s="23">
        <v>0</v>
      </c>
    </row>
    <row r="76" spans="2:6" ht="16.5" thickBot="1" x14ac:dyDescent="0.3">
      <c r="B76" s="35" t="s">
        <v>69</v>
      </c>
      <c r="C76" s="36" t="s">
        <v>94</v>
      </c>
      <c r="D76" s="27"/>
      <c r="E76" s="23">
        <f>'CÁLCULO BENEFÍCIOS'!J68</f>
        <v>21.88</v>
      </c>
      <c r="F76" s="23">
        <f>'CÁLCULO BENEFÍCIOS'!J69</f>
        <v>21.88</v>
      </c>
    </row>
    <row r="77" spans="2:6" ht="16.5" thickBot="1" x14ac:dyDescent="0.3">
      <c r="B77" s="61" t="s">
        <v>95</v>
      </c>
      <c r="C77" s="119" t="s">
        <v>96</v>
      </c>
      <c r="D77" s="27"/>
      <c r="E77" s="23">
        <v>0</v>
      </c>
      <c r="F77" s="23">
        <v>0</v>
      </c>
    </row>
    <row r="78" spans="2:6" ht="16.5" thickBot="1" x14ac:dyDescent="0.3">
      <c r="B78" s="157" t="s">
        <v>37</v>
      </c>
      <c r="C78" s="158"/>
      <c r="D78" s="13"/>
      <c r="E78" s="42">
        <f t="shared" ref="E78" si="4">SUM(E69:E77)</f>
        <v>980.72410000000002</v>
      </c>
      <c r="F78" s="42">
        <f>SUM(F69:F76)</f>
        <v>894.54129999999998</v>
      </c>
    </row>
    <row r="79" spans="2:6" ht="18.75" hidden="1" customHeight="1" thickBot="1" x14ac:dyDescent="0.3">
      <c r="B79" s="159" t="s">
        <v>97</v>
      </c>
      <c r="C79" s="160"/>
      <c r="D79" s="160"/>
    </row>
    <row r="80" spans="2:6" ht="16.5" hidden="1" customHeight="1" thickBot="1" x14ac:dyDescent="0.3">
      <c r="B80" s="161" t="s">
        <v>98</v>
      </c>
      <c r="C80" s="162"/>
      <c r="D80" s="162"/>
    </row>
    <row r="81" spans="2:6" ht="162" hidden="1" customHeight="1" thickBot="1" x14ac:dyDescent="0.3">
      <c r="B81" s="179" t="s">
        <v>99</v>
      </c>
      <c r="C81" s="180"/>
      <c r="D81" s="180"/>
    </row>
    <row r="82" spans="2:6" ht="16.5" thickBot="1" x14ac:dyDescent="0.3">
      <c r="B82" s="115"/>
      <c r="C82" s="116"/>
      <c r="D82" s="116"/>
      <c r="E82" s="116"/>
      <c r="F82" s="117"/>
    </row>
    <row r="83" spans="2:6" ht="16.5" thickBot="1" x14ac:dyDescent="0.3">
      <c r="B83" s="155" t="s">
        <v>100</v>
      </c>
      <c r="C83" s="156"/>
      <c r="D83" s="156"/>
      <c r="E83" s="156"/>
      <c r="F83" s="165"/>
    </row>
    <row r="84" spans="2:6" ht="16.5" thickBot="1" x14ac:dyDescent="0.3">
      <c r="B84" s="39"/>
      <c r="C84" s="51"/>
      <c r="D84" s="51"/>
      <c r="E84" s="103" t="s">
        <v>21</v>
      </c>
      <c r="F84" s="103" t="s">
        <v>22</v>
      </c>
    </row>
    <row r="85" spans="2:6" ht="32.25" thickBot="1" x14ac:dyDescent="0.3">
      <c r="B85" s="25">
        <v>2</v>
      </c>
      <c r="C85" s="24" t="s">
        <v>101</v>
      </c>
      <c r="D85" s="24"/>
      <c r="E85" s="24" t="s">
        <v>25</v>
      </c>
      <c r="F85" s="24" t="s">
        <v>25</v>
      </c>
    </row>
    <row r="86" spans="2:6" ht="32.25" thickBot="1" x14ac:dyDescent="0.3">
      <c r="B86" s="26" t="s">
        <v>47</v>
      </c>
      <c r="C86" s="27" t="s">
        <v>48</v>
      </c>
      <c r="D86" s="27"/>
      <c r="E86" s="23">
        <f t="shared" ref="E86:F86" si="5">E31</f>
        <v>400.21135333333325</v>
      </c>
      <c r="F86" s="23">
        <f t="shared" si="5"/>
        <v>749.70717333333323</v>
      </c>
    </row>
    <row r="87" spans="2:6" ht="32.25" thickBot="1" x14ac:dyDescent="0.3">
      <c r="B87" s="26" t="s">
        <v>60</v>
      </c>
      <c r="C87" s="27" t="s">
        <v>102</v>
      </c>
      <c r="D87" s="27"/>
      <c r="E87" s="23">
        <f t="shared" ref="E87:F87" si="6">E17+E32</f>
        <v>854.35004400000003</v>
      </c>
      <c r="F87" s="23">
        <f t="shared" si="6"/>
        <v>1600.4352480000002</v>
      </c>
    </row>
    <row r="88" spans="2:6" ht="16.5" thickBot="1" x14ac:dyDescent="0.3">
      <c r="B88" s="26" t="s">
        <v>85</v>
      </c>
      <c r="C88" s="27" t="s">
        <v>86</v>
      </c>
      <c r="D88" s="27"/>
      <c r="E88" s="23">
        <f t="shared" ref="E88" si="7">E78</f>
        <v>980.72410000000002</v>
      </c>
      <c r="F88" s="23">
        <f>F78</f>
        <v>894.54129999999998</v>
      </c>
    </row>
    <row r="89" spans="2:6" ht="16.5" thickBot="1" x14ac:dyDescent="0.3">
      <c r="B89" s="157" t="s">
        <v>37</v>
      </c>
      <c r="C89" s="158"/>
      <c r="D89" s="13"/>
      <c r="E89" s="42">
        <f t="shared" ref="E89:F89" si="8">SUM(E86:E88)</f>
        <v>2235.2854973333333</v>
      </c>
      <c r="F89" s="42">
        <f t="shared" si="8"/>
        <v>3244.6837213333333</v>
      </c>
    </row>
    <row r="90" spans="2:6" ht="32.25" customHeight="1" x14ac:dyDescent="0.25">
      <c r="B90" s="159" t="s">
        <v>103</v>
      </c>
      <c r="C90" s="160"/>
      <c r="D90" s="160"/>
    </row>
    <row r="91" spans="2:6" ht="16.5" thickBot="1" x14ac:dyDescent="0.3">
      <c r="B91" s="163"/>
      <c r="C91" s="164"/>
      <c r="D91" s="164"/>
      <c r="E91" s="52"/>
      <c r="F91" s="52"/>
    </row>
    <row r="92" spans="2:6" ht="16.5" thickBot="1" x14ac:dyDescent="0.3">
      <c r="B92" s="155" t="s">
        <v>104</v>
      </c>
      <c r="C92" s="156"/>
      <c r="D92" s="156"/>
    </row>
    <row r="93" spans="2:6" ht="16.5" thickBot="1" x14ac:dyDescent="0.3">
      <c r="B93" s="39"/>
      <c r="C93" s="51"/>
      <c r="D93" s="51"/>
      <c r="E93" s="118" t="s">
        <v>21</v>
      </c>
      <c r="F93" s="114" t="s">
        <v>22</v>
      </c>
    </row>
    <row r="94" spans="2:6" ht="16.5" thickBot="1" x14ac:dyDescent="0.3">
      <c r="B94" s="25">
        <v>3</v>
      </c>
      <c r="C94" s="24" t="s">
        <v>105</v>
      </c>
      <c r="D94" s="24" t="s">
        <v>24</v>
      </c>
      <c r="E94" s="24" t="s">
        <v>25</v>
      </c>
      <c r="F94" s="24" t="s">
        <v>25</v>
      </c>
    </row>
    <row r="95" spans="2:6" ht="16.5" thickBot="1" x14ac:dyDescent="0.3">
      <c r="B95" s="26" t="s">
        <v>26</v>
      </c>
      <c r="C95" s="5" t="s">
        <v>106</v>
      </c>
      <c r="D95" s="6">
        <f>(5.55%)*(1/12)</f>
        <v>4.6249999999999998E-3</v>
      </c>
      <c r="E95" s="23">
        <f>$D$95*E16</f>
        <v>9.0586174999999987</v>
      </c>
      <c r="F95" s="23">
        <f>$D$95*F16</f>
        <v>16.96931</v>
      </c>
    </row>
    <row r="96" spans="2:6" ht="32.25" thickBot="1" x14ac:dyDescent="0.3">
      <c r="B96" s="26" t="s">
        <v>28</v>
      </c>
      <c r="C96" s="5" t="s">
        <v>107</v>
      </c>
      <c r="D96" s="6">
        <f>(8%*D95)</f>
        <v>3.6999999999999999E-4</v>
      </c>
      <c r="E96" s="23">
        <f>$D$96*E16</f>
        <v>0.72468939999999993</v>
      </c>
      <c r="F96" s="23">
        <f>$D$96*F16</f>
        <v>1.3575447999999999</v>
      </c>
    </row>
    <row r="97" spans="2:6" ht="32.25" thickBot="1" x14ac:dyDescent="0.3">
      <c r="B97" s="3" t="s">
        <v>30</v>
      </c>
      <c r="C97" s="4" t="s">
        <v>108</v>
      </c>
      <c r="D97" s="6">
        <f>(0.08*0.4*0.9)*(1+0.0833+0.09075+0.03025)</f>
        <v>3.4683840000000001E-2</v>
      </c>
      <c r="E97" s="23">
        <f>$D$97*E16</f>
        <v>67.932462700800002</v>
      </c>
      <c r="F97" s="23">
        <f>$D$97*F16</f>
        <v>127.25639631360001</v>
      </c>
    </row>
    <row r="98" spans="2:6" ht="16.5" thickBot="1" x14ac:dyDescent="0.3">
      <c r="B98" s="26" t="s">
        <v>31</v>
      </c>
      <c r="C98" s="5" t="s">
        <v>109</v>
      </c>
      <c r="D98" s="6">
        <f>((1/30)*7)/12</f>
        <v>1.9444444444444445E-2</v>
      </c>
      <c r="E98" s="23">
        <f>$D$98*E16</f>
        <v>38.084277777777778</v>
      </c>
      <c r="F98" s="23">
        <f>$D$98*F16</f>
        <v>71.342444444444439</v>
      </c>
    </row>
    <row r="99" spans="2:6" ht="32.25" thickBot="1" x14ac:dyDescent="0.3">
      <c r="B99" s="26" t="s">
        <v>33</v>
      </c>
      <c r="C99" s="5" t="s">
        <v>110</v>
      </c>
      <c r="D99" s="6">
        <f>(D52*D98)</f>
        <v>6.9611111111111124E-3</v>
      </c>
      <c r="E99" s="23">
        <f>$D$99*E16</f>
        <v>13.634171444444446</v>
      </c>
      <c r="F99" s="23">
        <f>$D$99*F16</f>
        <v>25.540595111111116</v>
      </c>
    </row>
    <row r="100" spans="2:6" ht="32.25" thickBot="1" x14ac:dyDescent="0.3">
      <c r="B100" s="3" t="s">
        <v>35</v>
      </c>
      <c r="C100" s="4" t="s">
        <v>111</v>
      </c>
      <c r="D100" s="6">
        <f>(0.8*0.4*D99)</f>
        <v>2.2275555555555564E-3</v>
      </c>
      <c r="E100" s="23">
        <f>$D$100*E16</f>
        <v>4.3629348622222235</v>
      </c>
      <c r="F100" s="23">
        <f>$D$100*F16</f>
        <v>8.1729904355555583</v>
      </c>
    </row>
    <row r="101" spans="2:6" ht="16.5" thickBot="1" x14ac:dyDescent="0.3">
      <c r="B101" s="157" t="s">
        <v>37</v>
      </c>
      <c r="C101" s="158"/>
      <c r="D101" s="47">
        <f t="shared" ref="D101" si="9">SUM(D95:D100)</f>
        <v>6.8311951111111116E-2</v>
      </c>
      <c r="E101" s="78">
        <f t="shared" ref="E101:F101" si="10">SUM(E95:E100)</f>
        <v>133.79715368524444</v>
      </c>
      <c r="F101" s="78">
        <f t="shared" si="10"/>
        <v>250.6392811047111</v>
      </c>
    </row>
    <row r="102" spans="2:6" ht="63.75" customHeight="1" x14ac:dyDescent="0.25">
      <c r="B102" s="159" t="s">
        <v>112</v>
      </c>
      <c r="C102" s="160"/>
      <c r="D102" s="160"/>
    </row>
    <row r="103" spans="2:6" ht="62.25" customHeight="1" x14ac:dyDescent="0.25">
      <c r="B103" s="161" t="s">
        <v>113</v>
      </c>
      <c r="C103" s="162"/>
      <c r="D103" s="162"/>
    </row>
    <row r="104" spans="2:6" ht="174" customHeight="1" x14ac:dyDescent="0.25">
      <c r="B104" s="161" t="s">
        <v>114</v>
      </c>
      <c r="C104" s="162"/>
      <c r="D104" s="162"/>
    </row>
    <row r="105" spans="2:6" ht="94.5" customHeight="1" x14ac:dyDescent="0.25">
      <c r="B105" s="161" t="s">
        <v>115</v>
      </c>
      <c r="C105" s="162"/>
      <c r="D105" s="162"/>
    </row>
    <row r="106" spans="2:6" ht="15.75" customHeight="1" x14ac:dyDescent="0.25">
      <c r="B106" s="161" t="s">
        <v>116</v>
      </c>
      <c r="C106" s="162"/>
      <c r="D106" s="162"/>
    </row>
    <row r="107" spans="2:6" ht="97.5" customHeight="1" x14ac:dyDescent="0.25">
      <c r="B107" s="170" t="s">
        <v>117</v>
      </c>
      <c r="C107" s="171"/>
      <c r="D107" s="171"/>
    </row>
    <row r="108" spans="2:6" ht="34.5" customHeight="1" x14ac:dyDescent="0.25">
      <c r="B108" s="161" t="s">
        <v>118</v>
      </c>
      <c r="C108" s="162"/>
      <c r="D108" s="162"/>
    </row>
    <row r="109" spans="2:6" ht="34.5" customHeight="1" x14ac:dyDescent="0.25">
      <c r="B109" s="161" t="s">
        <v>119</v>
      </c>
      <c r="C109" s="162"/>
      <c r="D109" s="162"/>
    </row>
    <row r="110" spans="2:6" ht="16.5" thickBot="1" x14ac:dyDescent="0.3">
      <c r="B110" s="55"/>
      <c r="C110" s="54"/>
      <c r="D110" s="54"/>
      <c r="E110" s="54"/>
      <c r="F110" s="54"/>
    </row>
    <row r="111" spans="2:6" ht="16.5" thickBot="1" x14ac:dyDescent="0.3">
      <c r="B111" s="155" t="s">
        <v>120</v>
      </c>
      <c r="C111" s="156"/>
      <c r="D111" s="156"/>
    </row>
    <row r="112" spans="2:6" ht="16.5" thickBot="1" x14ac:dyDescent="0.3">
      <c r="B112" s="39"/>
      <c r="C112" s="51"/>
      <c r="D112" s="51"/>
      <c r="E112" s="52"/>
      <c r="F112" s="52"/>
    </row>
    <row r="113" spans="2:8" ht="16.5" thickBot="1" x14ac:dyDescent="0.3">
      <c r="B113" s="155" t="s">
        <v>121</v>
      </c>
      <c r="C113" s="156"/>
      <c r="D113" s="156"/>
    </row>
    <row r="114" spans="2:8" ht="16.5" thickBot="1" x14ac:dyDescent="0.3">
      <c r="B114" s="48"/>
      <c r="C114" s="51"/>
      <c r="D114" s="51"/>
      <c r="E114" s="118" t="s">
        <v>21</v>
      </c>
      <c r="F114" s="114" t="s">
        <v>22</v>
      </c>
    </row>
    <row r="115" spans="2:8" ht="16.5" thickBot="1" x14ac:dyDescent="0.3">
      <c r="B115" s="25" t="s">
        <v>122</v>
      </c>
      <c r="C115" s="24" t="s">
        <v>123</v>
      </c>
      <c r="D115" s="24" t="s">
        <v>24</v>
      </c>
      <c r="E115" s="24" t="s">
        <v>25</v>
      </c>
      <c r="F115" s="24" t="s">
        <v>25</v>
      </c>
    </row>
    <row r="116" spans="2:8" ht="15.75" customHeight="1" thickBot="1" x14ac:dyDescent="0.3">
      <c r="B116" s="26" t="s">
        <v>26</v>
      </c>
      <c r="C116" s="27" t="s">
        <v>124</v>
      </c>
      <c r="D116" s="40">
        <v>9.2999999999999992E-3</v>
      </c>
      <c r="E116" s="23">
        <f>$D$116*E16</f>
        <v>18.215165999999996</v>
      </c>
      <c r="F116" s="23">
        <f>$D$116*F16</f>
        <v>34.122071999999996</v>
      </c>
      <c r="H116" s="136"/>
    </row>
    <row r="117" spans="2:8" ht="16.5" thickBot="1" x14ac:dyDescent="0.3">
      <c r="B117" s="26" t="s">
        <v>28</v>
      </c>
      <c r="C117" s="27" t="s">
        <v>125</v>
      </c>
      <c r="D117" s="40">
        <v>7.3000000000000001E-3</v>
      </c>
      <c r="E117" s="23">
        <f>$D$117*E16</f>
        <v>14.297925999999999</v>
      </c>
      <c r="F117" s="23">
        <f>$D$117*F16</f>
        <v>26.783992000000001</v>
      </c>
    </row>
    <row r="118" spans="2:8" ht="16.5" thickBot="1" x14ac:dyDescent="0.3">
      <c r="B118" s="26" t="s">
        <v>30</v>
      </c>
      <c r="C118" s="27" t="s">
        <v>126</v>
      </c>
      <c r="D118" s="40">
        <v>8.1999999999999998E-4</v>
      </c>
      <c r="E118" s="23">
        <f>$D$118*E16</f>
        <v>1.6060683999999998</v>
      </c>
      <c r="F118" s="23">
        <f>$D$118*F16</f>
        <v>3.0086127999999999</v>
      </c>
    </row>
    <row r="119" spans="2:8" ht="32.25" thickBot="1" x14ac:dyDescent="0.3">
      <c r="B119" s="26" t="s">
        <v>31</v>
      </c>
      <c r="C119" s="27" t="s">
        <v>127</v>
      </c>
      <c r="D119" s="40">
        <v>2.7000000000000001E-3</v>
      </c>
      <c r="E119" s="23">
        <f>$D$119*E16</f>
        <v>5.2882740000000004</v>
      </c>
      <c r="F119" s="23">
        <f>$D$119*F16</f>
        <v>9.9064080000000008</v>
      </c>
    </row>
    <row r="120" spans="2:8" ht="32.25" thickBot="1" x14ac:dyDescent="0.3">
      <c r="B120" s="26" t="s">
        <v>33</v>
      </c>
      <c r="C120" s="27" t="s">
        <v>128</v>
      </c>
      <c r="D120" s="40">
        <v>5.0000000000000001E-4</v>
      </c>
      <c r="E120" s="23">
        <f>$D$120*E16</f>
        <v>0.97931000000000001</v>
      </c>
      <c r="F120" s="23">
        <f>$D$120*F16</f>
        <v>1.8345199999999999</v>
      </c>
    </row>
    <row r="121" spans="2:8" ht="32.25" thickBot="1" x14ac:dyDescent="0.3">
      <c r="B121" s="26" t="s">
        <v>35</v>
      </c>
      <c r="C121" s="27" t="s">
        <v>129</v>
      </c>
      <c r="D121" s="40">
        <v>0</v>
      </c>
      <c r="E121" s="23">
        <f>$D$121*E16</f>
        <v>0</v>
      </c>
      <c r="F121" s="23">
        <f>$D$121*F16</f>
        <v>0</v>
      </c>
    </row>
    <row r="122" spans="2:8" ht="16.5" thickBot="1" x14ac:dyDescent="0.3">
      <c r="B122" s="157" t="s">
        <v>71</v>
      </c>
      <c r="C122" s="158"/>
      <c r="D122" s="45">
        <f t="shared" ref="D122" si="11">SUM(D116:D121)</f>
        <v>2.0620000000000003E-2</v>
      </c>
      <c r="E122" s="42">
        <f t="shared" ref="E122:F122" si="12">SUM(E116:E121)</f>
        <v>40.386744399999991</v>
      </c>
      <c r="F122" s="42">
        <f t="shared" si="12"/>
        <v>75.655604800000006</v>
      </c>
    </row>
    <row r="123" spans="2:8" ht="15.75" x14ac:dyDescent="0.25">
      <c r="B123" s="159" t="s">
        <v>130</v>
      </c>
      <c r="C123" s="160"/>
      <c r="D123" s="160"/>
    </row>
    <row r="124" spans="2:8" ht="127.9" customHeight="1" x14ac:dyDescent="0.25">
      <c r="B124" s="161" t="s">
        <v>241</v>
      </c>
      <c r="C124" s="162"/>
      <c r="D124" s="162"/>
    </row>
    <row r="125" spans="2:8" ht="32.25" customHeight="1" x14ac:dyDescent="0.25">
      <c r="B125" s="161" t="s">
        <v>131</v>
      </c>
      <c r="C125" s="162"/>
      <c r="D125" s="162"/>
    </row>
    <row r="126" spans="2:8" ht="51" customHeight="1" x14ac:dyDescent="0.25">
      <c r="B126" s="161" t="s">
        <v>132</v>
      </c>
      <c r="C126" s="162"/>
      <c r="D126" s="162"/>
    </row>
    <row r="127" spans="2:8" ht="50.25" customHeight="1" x14ac:dyDescent="0.25">
      <c r="B127" s="161" t="s">
        <v>133</v>
      </c>
      <c r="C127" s="162"/>
      <c r="D127" s="162"/>
    </row>
    <row r="128" spans="2:8" ht="51.75" customHeight="1" x14ac:dyDescent="0.25">
      <c r="B128" s="161" t="s">
        <v>134</v>
      </c>
      <c r="C128" s="162"/>
      <c r="D128" s="162"/>
    </row>
    <row r="129" spans="2:6" ht="16.5" thickBot="1" x14ac:dyDescent="0.3">
      <c r="B129" s="39"/>
      <c r="C129" s="51"/>
      <c r="D129" s="51"/>
      <c r="E129" s="51"/>
      <c r="F129" s="51"/>
    </row>
    <row r="130" spans="2:6" ht="16.5" thickBot="1" x14ac:dyDescent="0.3">
      <c r="B130" s="155" t="s">
        <v>135</v>
      </c>
      <c r="C130" s="156"/>
      <c r="D130" s="156"/>
    </row>
    <row r="131" spans="2:6" ht="16.5" thickBot="1" x14ac:dyDescent="0.3">
      <c r="B131" s="48"/>
      <c r="C131" s="51"/>
      <c r="D131" s="51"/>
      <c r="E131" s="103" t="s">
        <v>21</v>
      </c>
      <c r="F131" s="103" t="s">
        <v>22</v>
      </c>
    </row>
    <row r="132" spans="2:6" ht="16.5" thickBot="1" x14ac:dyDescent="0.3">
      <c r="B132" s="25" t="s">
        <v>136</v>
      </c>
      <c r="C132" s="24" t="s">
        <v>137</v>
      </c>
      <c r="D132" s="24"/>
      <c r="E132" s="24" t="s">
        <v>25</v>
      </c>
      <c r="F132" s="24" t="s">
        <v>25</v>
      </c>
    </row>
    <row r="133" spans="2:6" ht="32.25" thickBot="1" x14ac:dyDescent="0.3">
      <c r="B133" s="26" t="s">
        <v>26</v>
      </c>
      <c r="C133" s="27" t="s">
        <v>138</v>
      </c>
      <c r="D133" s="27"/>
      <c r="E133" s="23">
        <v>0</v>
      </c>
      <c r="F133" s="23">
        <v>0</v>
      </c>
    </row>
    <row r="134" spans="2:6" ht="16.5" thickBot="1" x14ac:dyDescent="0.3">
      <c r="B134" s="157" t="s">
        <v>37</v>
      </c>
      <c r="C134" s="158"/>
      <c r="D134" s="13"/>
      <c r="E134" s="23">
        <f t="shared" ref="E134:F134" si="13">SUM(E133)</f>
        <v>0</v>
      </c>
      <c r="F134" s="23">
        <f t="shared" si="13"/>
        <v>0</v>
      </c>
    </row>
    <row r="135" spans="2:6" ht="16.5" thickBot="1" x14ac:dyDescent="0.3">
      <c r="B135" s="39"/>
      <c r="C135" s="51"/>
      <c r="D135" s="51"/>
      <c r="E135" s="53"/>
      <c r="F135" s="53"/>
    </row>
    <row r="136" spans="2:6" ht="15.75" customHeight="1" thickBot="1" x14ac:dyDescent="0.3">
      <c r="B136" s="157" t="s">
        <v>139</v>
      </c>
      <c r="C136" s="166"/>
      <c r="D136" s="166"/>
      <c r="E136" s="166"/>
      <c r="F136" s="158"/>
    </row>
    <row r="137" spans="2:6" ht="16.5" thickBot="1" x14ac:dyDescent="0.3">
      <c r="B137" s="17"/>
      <c r="C137" s="18"/>
      <c r="D137" s="18"/>
      <c r="E137" s="103" t="s">
        <v>21</v>
      </c>
      <c r="F137" s="103" t="s">
        <v>22</v>
      </c>
    </row>
    <row r="138" spans="2:6" ht="16.5" thickBot="1" x14ac:dyDescent="0.3">
      <c r="B138" s="25">
        <v>4</v>
      </c>
      <c r="C138" s="24" t="s">
        <v>140</v>
      </c>
      <c r="D138" s="24"/>
      <c r="E138" s="24" t="s">
        <v>25</v>
      </c>
      <c r="F138" s="24" t="s">
        <v>25</v>
      </c>
    </row>
    <row r="139" spans="2:6" ht="16.5" thickBot="1" x14ac:dyDescent="0.3">
      <c r="B139" s="26" t="s">
        <v>122</v>
      </c>
      <c r="C139" s="27" t="s">
        <v>123</v>
      </c>
      <c r="D139" s="27"/>
      <c r="E139" s="23">
        <f t="shared" ref="E139:F139" si="14">E122</f>
        <v>40.386744399999991</v>
      </c>
      <c r="F139" s="23">
        <f t="shared" si="14"/>
        <v>75.655604800000006</v>
      </c>
    </row>
    <row r="140" spans="2:6" ht="16.5" thickBot="1" x14ac:dyDescent="0.3">
      <c r="B140" s="26" t="s">
        <v>136</v>
      </c>
      <c r="C140" s="27" t="s">
        <v>141</v>
      </c>
      <c r="D140" s="27"/>
      <c r="E140" s="23">
        <f t="shared" ref="E140:F140" si="15">E134</f>
        <v>0</v>
      </c>
      <c r="F140" s="23">
        <f t="shared" si="15"/>
        <v>0</v>
      </c>
    </row>
    <row r="141" spans="2:6" ht="16.5" thickBot="1" x14ac:dyDescent="0.3">
      <c r="B141" s="157" t="s">
        <v>37</v>
      </c>
      <c r="C141" s="158"/>
      <c r="D141" s="13"/>
      <c r="E141" s="42">
        <f t="shared" ref="E141:F141" si="16">SUM(E139:E140)</f>
        <v>40.386744399999991</v>
      </c>
      <c r="F141" s="42">
        <f t="shared" si="16"/>
        <v>75.655604800000006</v>
      </c>
    </row>
    <row r="142" spans="2:6" ht="16.5" thickBot="1" x14ac:dyDescent="0.3">
      <c r="B142" s="39"/>
      <c r="C142" s="115"/>
      <c r="D142" s="116"/>
      <c r="E142" s="116"/>
      <c r="F142" s="117"/>
    </row>
    <row r="143" spans="2:6" ht="16.5" thickBot="1" x14ac:dyDescent="0.3">
      <c r="B143" s="155" t="s">
        <v>142</v>
      </c>
      <c r="C143" s="156"/>
      <c r="D143" s="156"/>
      <c r="E143" s="156"/>
      <c r="F143" s="165"/>
    </row>
    <row r="144" spans="2:6" ht="16.5" thickBot="1" x14ac:dyDescent="0.3">
      <c r="B144" s="39"/>
      <c r="C144" s="51"/>
      <c r="D144" s="51"/>
      <c r="E144" s="103" t="s">
        <v>21</v>
      </c>
      <c r="F144" s="103" t="s">
        <v>22</v>
      </c>
    </row>
    <row r="145" spans="2:6" ht="16.5" thickBot="1" x14ac:dyDescent="0.3">
      <c r="B145" s="25">
        <v>5</v>
      </c>
      <c r="C145" s="49" t="s">
        <v>143</v>
      </c>
      <c r="D145" s="49" t="s">
        <v>24</v>
      </c>
      <c r="E145" s="24" t="s">
        <v>25</v>
      </c>
      <c r="F145" s="24" t="s">
        <v>25</v>
      </c>
    </row>
    <row r="146" spans="2:6" ht="16.5" customHeight="1" thickBot="1" x14ac:dyDescent="0.3">
      <c r="B146" s="57" t="s">
        <v>26</v>
      </c>
      <c r="C146" s="60" t="s">
        <v>144</v>
      </c>
      <c r="D146" s="40"/>
      <c r="E146" s="23">
        <v>0</v>
      </c>
      <c r="F146" s="23">
        <v>0</v>
      </c>
    </row>
    <row r="147" spans="2:6" ht="16.5" thickBot="1" x14ac:dyDescent="0.3">
      <c r="B147" s="57" t="s">
        <v>28</v>
      </c>
      <c r="C147" s="60" t="s">
        <v>145</v>
      </c>
      <c r="D147" s="29"/>
      <c r="E147" s="56">
        <v>0</v>
      </c>
      <c r="F147" s="56">
        <v>0</v>
      </c>
    </row>
    <row r="148" spans="2:6" ht="16.5" thickBot="1" x14ac:dyDescent="0.3">
      <c r="B148" s="61" t="s">
        <v>30</v>
      </c>
      <c r="C148" s="62" t="s">
        <v>146</v>
      </c>
      <c r="D148" s="63"/>
      <c r="E148" s="64">
        <v>0</v>
      </c>
      <c r="F148" s="64">
        <v>0</v>
      </c>
    </row>
    <row r="149" spans="2:6" ht="16.5" thickBot="1" x14ac:dyDescent="0.3">
      <c r="B149" s="26" t="s">
        <v>31</v>
      </c>
      <c r="C149" s="27" t="s">
        <v>147</v>
      </c>
      <c r="D149" s="29"/>
      <c r="E149" s="23">
        <f>'RELÓGIO DE PONTO'!F3</f>
        <v>12.222222222222223</v>
      </c>
      <c r="F149" s="23">
        <f>'RELÓGIO DE PONTO'!F3</f>
        <v>12.222222222222223</v>
      </c>
    </row>
    <row r="150" spans="2:6" ht="16.5" thickBot="1" x14ac:dyDescent="0.3">
      <c r="B150" s="72" t="s">
        <v>33</v>
      </c>
      <c r="C150" s="36" t="s">
        <v>148</v>
      </c>
      <c r="D150" s="29"/>
      <c r="E150" s="23">
        <v>0</v>
      </c>
      <c r="F150" s="23">
        <v>0</v>
      </c>
    </row>
    <row r="151" spans="2:6" ht="16.5" thickBot="1" x14ac:dyDescent="0.3">
      <c r="B151" s="72" t="s">
        <v>35</v>
      </c>
      <c r="C151" s="36" t="s">
        <v>149</v>
      </c>
      <c r="D151" s="29"/>
      <c r="E151" s="23">
        <v>0</v>
      </c>
      <c r="F151" s="23">
        <v>0</v>
      </c>
    </row>
    <row r="152" spans="2:6" ht="16.5" thickBot="1" x14ac:dyDescent="0.3">
      <c r="B152" s="72" t="s">
        <v>38</v>
      </c>
      <c r="C152" s="36" t="s">
        <v>150</v>
      </c>
      <c r="D152" s="29"/>
      <c r="E152" s="23">
        <v>21.88</v>
      </c>
      <c r="F152" s="23">
        <v>21.88</v>
      </c>
    </row>
    <row r="153" spans="2:6" ht="16.5" thickBot="1" x14ac:dyDescent="0.3">
      <c r="B153" s="61" t="s">
        <v>69</v>
      </c>
      <c r="C153" s="119" t="s">
        <v>151</v>
      </c>
      <c r="D153" s="29"/>
      <c r="E153" s="23"/>
      <c r="F153" s="23"/>
    </row>
    <row r="154" spans="2:6" ht="16.5" thickBot="1" x14ac:dyDescent="0.3">
      <c r="B154" s="157" t="s">
        <v>71</v>
      </c>
      <c r="C154" s="158"/>
      <c r="D154" s="50"/>
      <c r="E154" s="42">
        <f t="shared" ref="E154:F154" si="17">SUM(E146:E153)</f>
        <v>34.102222222222224</v>
      </c>
      <c r="F154" s="42">
        <f t="shared" si="17"/>
        <v>34.102222222222224</v>
      </c>
    </row>
    <row r="155" spans="2:6" ht="16.5" thickBot="1" x14ac:dyDescent="0.3">
      <c r="B155" s="167" t="s">
        <v>152</v>
      </c>
      <c r="C155" s="168"/>
      <c r="D155" s="168"/>
      <c r="E155" s="168"/>
      <c r="F155" s="169"/>
    </row>
    <row r="156" spans="2:6" ht="16.5" thickBot="1" x14ac:dyDescent="0.3">
      <c r="B156" s="115"/>
      <c r="C156" s="116"/>
      <c r="D156" s="116"/>
      <c r="E156" s="116"/>
      <c r="F156" s="117"/>
    </row>
    <row r="157" spans="2:6" ht="16.5" thickBot="1" x14ac:dyDescent="0.3">
      <c r="B157" s="155" t="s">
        <v>153</v>
      </c>
      <c r="C157" s="156"/>
      <c r="D157" s="156"/>
      <c r="E157" s="156"/>
      <c r="F157" s="165"/>
    </row>
    <row r="158" spans="2:6" ht="16.5" thickBot="1" x14ac:dyDescent="0.3">
      <c r="B158" s="39"/>
      <c r="C158" s="51"/>
      <c r="D158" s="51"/>
      <c r="E158" s="103" t="s">
        <v>21</v>
      </c>
      <c r="F158" s="103" t="s">
        <v>22</v>
      </c>
    </row>
    <row r="159" spans="2:6" ht="16.5" thickBot="1" x14ac:dyDescent="0.3">
      <c r="B159" s="25">
        <v>6</v>
      </c>
      <c r="C159" s="49" t="s">
        <v>154</v>
      </c>
      <c r="D159" s="49" t="s">
        <v>24</v>
      </c>
      <c r="E159" s="24" t="s">
        <v>25</v>
      </c>
      <c r="F159" s="24" t="s">
        <v>25</v>
      </c>
    </row>
    <row r="160" spans="2:6" ht="16.5" thickBot="1" x14ac:dyDescent="0.3">
      <c r="B160" s="26" t="s">
        <v>26</v>
      </c>
      <c r="C160" s="27" t="s">
        <v>155</v>
      </c>
      <c r="D160" s="6">
        <v>5.0000000000000001E-3</v>
      </c>
      <c r="E160" s="75">
        <f>D160*(E154+E141+E101+E89+E16)</f>
        <v>22.010958088203999</v>
      </c>
      <c r="F160" s="23">
        <f>D160*(F154+F141+F101+F89+F16)</f>
        <v>36.370604147301336</v>
      </c>
    </row>
    <row r="161" spans="2:6" ht="16.5" thickBot="1" x14ac:dyDescent="0.3">
      <c r="B161" s="26" t="s">
        <v>28</v>
      </c>
      <c r="C161" s="27" t="s">
        <v>156</v>
      </c>
      <c r="D161" s="6">
        <v>5.0000000000000001E-3</v>
      </c>
      <c r="E161" s="75">
        <f>D161*(E154+E141+E101+E89+E16+E160)</f>
        <v>22.121012878645015</v>
      </c>
      <c r="F161" s="23">
        <f>D161*(F154+F141+F101+F89+F16+F160)</f>
        <v>36.55245716803784</v>
      </c>
    </row>
    <row r="162" spans="2:6" ht="16.5" thickBot="1" x14ac:dyDescent="0.3">
      <c r="B162" s="26" t="s">
        <v>30</v>
      </c>
      <c r="C162" s="27" t="s">
        <v>157</v>
      </c>
      <c r="D162" s="6">
        <f>D163+D164+D165</f>
        <v>8.6499999999999994E-2</v>
      </c>
      <c r="E162" s="75"/>
      <c r="F162" s="23"/>
    </row>
    <row r="163" spans="2:6" ht="16.5" thickBot="1" x14ac:dyDescent="0.3">
      <c r="B163" s="26"/>
      <c r="C163" s="27" t="s">
        <v>158</v>
      </c>
      <c r="D163" s="40">
        <v>6.4999999999999997E-3</v>
      </c>
      <c r="E163" s="75">
        <f>(E161+E160+E154+E141+E101+E89+E16)/(1-D162)*D163</f>
        <v>31.637770471756671</v>
      </c>
      <c r="F163" s="23">
        <f>(F161+F160+F154+F141+F101+F89+F16)/(1-D162)*D163</f>
        <v>52.277816409459696</v>
      </c>
    </row>
    <row r="164" spans="2:6" ht="16.5" thickBot="1" x14ac:dyDescent="0.3">
      <c r="B164" s="26"/>
      <c r="C164" s="27" t="s">
        <v>159</v>
      </c>
      <c r="D164" s="40">
        <v>0.03</v>
      </c>
      <c r="E164" s="75">
        <f>(E161+E160+E154+E141+E101+E89+E16)/(1-D162)*D164</f>
        <v>146.0204791004154</v>
      </c>
      <c r="F164" s="23">
        <f>(F161+F160+F154+F141+F101+F89+F16)/(1-D162)*D164</f>
        <v>241.28222958212169</v>
      </c>
    </row>
    <row r="165" spans="2:6" ht="16.5" thickBot="1" x14ac:dyDescent="0.3">
      <c r="B165" s="26"/>
      <c r="C165" s="27" t="s">
        <v>160</v>
      </c>
      <c r="D165" s="40">
        <v>0.05</v>
      </c>
      <c r="E165" s="75">
        <f>(E161+E160+E154+E141+E101+E89+E16)/(1-D162)*D165</f>
        <v>243.36746516735903</v>
      </c>
      <c r="F165" s="23">
        <f>(F161+F160+F154+F141+F101+F89+F16)/(1-D162)*D165</f>
        <v>402.13704930353617</v>
      </c>
    </row>
    <row r="166" spans="2:6" ht="16.5" thickBot="1" x14ac:dyDescent="0.3">
      <c r="B166" s="157" t="s">
        <v>71</v>
      </c>
      <c r="C166" s="158"/>
      <c r="D166" s="45">
        <f>D160+D161+D162</f>
        <v>9.6499999999999989E-2</v>
      </c>
      <c r="E166" s="76">
        <f t="shared" ref="E166:F166" si="18">SUM(E160:E165)</f>
        <v>465.15768570638011</v>
      </c>
      <c r="F166" s="42">
        <f t="shared" si="18"/>
        <v>768.62015661045666</v>
      </c>
    </row>
    <row r="167" spans="2:6" ht="16.5" customHeight="1" x14ac:dyDescent="0.25">
      <c r="B167" s="172" t="s">
        <v>161</v>
      </c>
      <c r="C167" s="173"/>
      <c r="D167" s="173"/>
    </row>
    <row r="168" spans="2:6" ht="16.5" customHeight="1" x14ac:dyDescent="0.25">
      <c r="B168" s="174" t="s">
        <v>162</v>
      </c>
      <c r="C168" s="175"/>
      <c r="D168" s="175"/>
    </row>
    <row r="169" spans="2:6" ht="33" customHeight="1" x14ac:dyDescent="0.25">
      <c r="B169" s="161" t="s">
        <v>163</v>
      </c>
      <c r="C169" s="162"/>
      <c r="D169" s="162"/>
    </row>
    <row r="170" spans="2:6" ht="39" customHeight="1" x14ac:dyDescent="0.25">
      <c r="B170" s="161" t="s">
        <v>164</v>
      </c>
      <c r="C170" s="162"/>
      <c r="D170" s="162"/>
    </row>
    <row r="171" spans="2:6" ht="35.25" customHeight="1" x14ac:dyDescent="0.25">
      <c r="B171" s="161" t="s">
        <v>165</v>
      </c>
      <c r="C171" s="162"/>
      <c r="D171" s="162"/>
    </row>
    <row r="172" spans="2:6" ht="16.5" customHeight="1" x14ac:dyDescent="0.25">
      <c r="B172" s="161" t="s">
        <v>166</v>
      </c>
      <c r="C172" s="162"/>
      <c r="D172" s="162"/>
    </row>
    <row r="173" spans="2:6" ht="15.75" customHeight="1" x14ac:dyDescent="0.25">
      <c r="B173" s="161" t="s">
        <v>167</v>
      </c>
      <c r="C173" s="162"/>
      <c r="D173" s="162"/>
    </row>
    <row r="174" spans="2:6" ht="15.75" customHeight="1" x14ac:dyDescent="0.25">
      <c r="B174" s="161" t="s">
        <v>168</v>
      </c>
      <c r="C174" s="162"/>
      <c r="D174" s="162"/>
    </row>
    <row r="175" spans="2:6" ht="38.25" customHeight="1" x14ac:dyDescent="0.25">
      <c r="B175" s="161" t="s">
        <v>169</v>
      </c>
      <c r="C175" s="162"/>
      <c r="D175" s="162"/>
    </row>
    <row r="176" spans="2:6" ht="16.5" thickBot="1" x14ac:dyDescent="0.3">
      <c r="B176" s="163"/>
      <c r="C176" s="164"/>
      <c r="D176" s="164"/>
      <c r="E176" s="51"/>
      <c r="F176" s="51"/>
    </row>
    <row r="177" spans="2:6" ht="16.5" thickBot="1" x14ac:dyDescent="0.3">
      <c r="B177" s="155" t="s">
        <v>170</v>
      </c>
      <c r="C177" s="156"/>
      <c r="D177" s="156"/>
      <c r="E177" s="156"/>
      <c r="F177" s="165"/>
    </row>
    <row r="178" spans="2:6" ht="16.5" thickBot="1" x14ac:dyDescent="0.3">
      <c r="B178" s="39"/>
      <c r="C178" s="51"/>
      <c r="D178" s="51"/>
      <c r="E178" s="118" t="s">
        <v>21</v>
      </c>
      <c r="F178" s="103" t="s">
        <v>22</v>
      </c>
    </row>
    <row r="179" spans="2:6" ht="32.25" thickBot="1" x14ac:dyDescent="0.3">
      <c r="B179" s="25"/>
      <c r="C179" s="24" t="s">
        <v>171</v>
      </c>
      <c r="D179" s="24"/>
      <c r="E179" s="24" t="s">
        <v>25</v>
      </c>
      <c r="F179" s="24" t="s">
        <v>25</v>
      </c>
    </row>
    <row r="180" spans="2:6" ht="16.5" thickBot="1" x14ac:dyDescent="0.3">
      <c r="B180" s="3" t="s">
        <v>26</v>
      </c>
      <c r="C180" s="27" t="s">
        <v>172</v>
      </c>
      <c r="D180" s="27"/>
      <c r="E180" s="23">
        <f t="shared" ref="E180:F180" si="19">E16</f>
        <v>1958.62</v>
      </c>
      <c r="F180" s="23">
        <f t="shared" si="19"/>
        <v>3669.04</v>
      </c>
    </row>
    <row r="181" spans="2:6" ht="32.25" thickBot="1" x14ac:dyDescent="0.3">
      <c r="B181" s="3" t="s">
        <v>28</v>
      </c>
      <c r="C181" s="27" t="s">
        <v>45</v>
      </c>
      <c r="D181" s="27"/>
      <c r="E181" s="23">
        <f t="shared" ref="E181:F181" si="20">E89</f>
        <v>2235.2854973333333</v>
      </c>
      <c r="F181" s="23">
        <f t="shared" si="20"/>
        <v>3244.6837213333333</v>
      </c>
    </row>
    <row r="182" spans="2:6" ht="16.5" thickBot="1" x14ac:dyDescent="0.3">
      <c r="B182" s="3" t="s">
        <v>30</v>
      </c>
      <c r="C182" s="27" t="s">
        <v>173</v>
      </c>
      <c r="D182" s="27"/>
      <c r="E182" s="23">
        <f t="shared" ref="E182:F182" si="21">E101</f>
        <v>133.79715368524444</v>
      </c>
      <c r="F182" s="23">
        <f t="shared" si="21"/>
        <v>250.6392811047111</v>
      </c>
    </row>
    <row r="183" spans="2:6" ht="32.25" thickBot="1" x14ac:dyDescent="0.3">
      <c r="B183" s="3" t="s">
        <v>31</v>
      </c>
      <c r="C183" s="27" t="s">
        <v>120</v>
      </c>
      <c r="D183" s="27"/>
      <c r="E183" s="23">
        <f t="shared" ref="E183:F183" si="22">E141</f>
        <v>40.386744399999991</v>
      </c>
      <c r="F183" s="23">
        <f t="shared" si="22"/>
        <v>75.655604800000006</v>
      </c>
    </row>
    <row r="184" spans="2:6" ht="16.5" thickBot="1" x14ac:dyDescent="0.3">
      <c r="B184" s="3" t="s">
        <v>33</v>
      </c>
      <c r="C184" s="27" t="s">
        <v>142</v>
      </c>
      <c r="D184" s="27"/>
      <c r="E184" s="23">
        <f t="shared" ref="E184:F184" si="23">E154</f>
        <v>34.102222222222224</v>
      </c>
      <c r="F184" s="23">
        <f t="shared" si="23"/>
        <v>34.102222222222224</v>
      </c>
    </row>
    <row r="185" spans="2:6" ht="16.5" thickBot="1" x14ac:dyDescent="0.3">
      <c r="B185" s="157" t="s">
        <v>174</v>
      </c>
      <c r="C185" s="158"/>
      <c r="D185" s="13"/>
      <c r="E185" s="42">
        <f t="shared" ref="E185:F185" si="24">SUM(E180:E184)</f>
        <v>4402.1916176407994</v>
      </c>
      <c r="F185" s="42">
        <f t="shared" si="24"/>
        <v>7274.1208294602666</v>
      </c>
    </row>
    <row r="186" spans="2:6" ht="16.5" thickBot="1" x14ac:dyDescent="0.3">
      <c r="B186" s="3" t="s">
        <v>35</v>
      </c>
      <c r="C186" s="27" t="s">
        <v>175</v>
      </c>
      <c r="D186" s="27"/>
      <c r="E186" s="23">
        <f t="shared" ref="E186:F186" si="25">E166</f>
        <v>465.15768570638011</v>
      </c>
      <c r="F186" s="23">
        <f t="shared" si="25"/>
        <v>768.62015661045666</v>
      </c>
    </row>
    <row r="187" spans="2:6" ht="16.5" thickBot="1" x14ac:dyDescent="0.3">
      <c r="B187" s="157" t="s">
        <v>176</v>
      </c>
      <c r="C187" s="158"/>
      <c r="D187" s="13"/>
      <c r="E187" s="42">
        <f>TRUNC(SUM(E185:E186),2)</f>
        <v>4867.34</v>
      </c>
      <c r="F187" s="42">
        <f>TRUNC(SUM(F185:F186),2)</f>
        <v>8042.74</v>
      </c>
    </row>
    <row r="188" spans="2:6" ht="16.5" thickBot="1" x14ac:dyDescent="0.3">
      <c r="B188" s="157" t="s">
        <v>177</v>
      </c>
      <c r="C188" s="158"/>
      <c r="D188" s="13"/>
      <c r="E188" s="77">
        <f t="shared" ref="E188:F188" si="26">E187</f>
        <v>4867.34</v>
      </c>
      <c r="F188" s="77">
        <f t="shared" si="26"/>
        <v>8042.74</v>
      </c>
    </row>
  </sheetData>
  <mergeCells count="89">
    <mergeCell ref="B41:F41"/>
    <mergeCell ref="E44:F52"/>
    <mergeCell ref="B78:C78"/>
    <mergeCell ref="B31:C31"/>
    <mergeCell ref="B34:D34"/>
    <mergeCell ref="B35:D35"/>
    <mergeCell ref="B57:D57"/>
    <mergeCell ref="B53:D53"/>
    <mergeCell ref="B54:D54"/>
    <mergeCell ref="B55:D55"/>
    <mergeCell ref="B56:D56"/>
    <mergeCell ref="B52:C52"/>
    <mergeCell ref="B58:D58"/>
    <mergeCell ref="B59:D59"/>
    <mergeCell ref="B60:D60"/>
    <mergeCell ref="B65:F65"/>
    <mergeCell ref="B16:C16"/>
    <mergeCell ref="B19:D19"/>
    <mergeCell ref="B20:D20"/>
    <mergeCell ref="B21:D21"/>
    <mergeCell ref="B22:D22"/>
    <mergeCell ref="B37:D37"/>
    <mergeCell ref="B38:D38"/>
    <mergeCell ref="B39:D39"/>
    <mergeCell ref="B33:D33"/>
    <mergeCell ref="B25:F25"/>
    <mergeCell ref="B26:F26"/>
    <mergeCell ref="B8:D8"/>
    <mergeCell ref="B80:D80"/>
    <mergeCell ref="B81:D81"/>
    <mergeCell ref="B92:D92"/>
    <mergeCell ref="B90:D90"/>
    <mergeCell ref="B89:C89"/>
    <mergeCell ref="B91:D91"/>
    <mergeCell ref="B83:F83"/>
    <mergeCell ref="B62:D62"/>
    <mergeCell ref="B63:D63"/>
    <mergeCell ref="B61:D61"/>
    <mergeCell ref="B64:D64"/>
    <mergeCell ref="B66:F66"/>
    <mergeCell ref="B79:D79"/>
    <mergeCell ref="B23:D23"/>
    <mergeCell ref="B36:D36"/>
    <mergeCell ref="B188:C188"/>
    <mergeCell ref="B185:C185"/>
    <mergeCell ref="B187:C187"/>
    <mergeCell ref="B127:D127"/>
    <mergeCell ref="B105:D105"/>
    <mergeCell ref="B106:D106"/>
    <mergeCell ref="B107:D107"/>
    <mergeCell ref="B108:D108"/>
    <mergeCell ref="B109:D109"/>
    <mergeCell ref="B111:D111"/>
    <mergeCell ref="B113:D113"/>
    <mergeCell ref="B123:D123"/>
    <mergeCell ref="B170:D170"/>
    <mergeCell ref="B167:D167"/>
    <mergeCell ref="B168:D168"/>
    <mergeCell ref="B177:F177"/>
    <mergeCell ref="B169:D169"/>
    <mergeCell ref="B124:D124"/>
    <mergeCell ref="B125:D125"/>
    <mergeCell ref="B126:D126"/>
    <mergeCell ref="B143:F143"/>
    <mergeCell ref="B136:F136"/>
    <mergeCell ref="B157:F157"/>
    <mergeCell ref="B155:F155"/>
    <mergeCell ref="B171:D171"/>
    <mergeCell ref="B176:D176"/>
    <mergeCell ref="B172:D172"/>
    <mergeCell ref="B173:D173"/>
    <mergeCell ref="B174:D174"/>
    <mergeCell ref="B175:D175"/>
    <mergeCell ref="B101:C101"/>
    <mergeCell ref="B102:D102"/>
    <mergeCell ref="B103:D103"/>
    <mergeCell ref="B104:D104"/>
    <mergeCell ref="B166:C166"/>
    <mergeCell ref="B128:D128"/>
    <mergeCell ref="B130:D130"/>
    <mergeCell ref="B141:C141"/>
    <mergeCell ref="B134:C134"/>
    <mergeCell ref="B154:C154"/>
    <mergeCell ref="B122:C122"/>
    <mergeCell ref="E5:F5"/>
    <mergeCell ref="E6:F6"/>
    <mergeCell ref="B2:F2"/>
    <mergeCell ref="B3:F3"/>
    <mergeCell ref="B4:F4"/>
  </mergeCells>
  <pageMargins left="0.511811024" right="0.511811024" top="0.78740157499999996" bottom="0.78740157499999996" header="0.31496062000000002" footer="0.31496062000000002"/>
  <pageSetup paperSize="9" scale="50" fitToHeight="0"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N69"/>
  <sheetViews>
    <sheetView showGridLines="0" topLeftCell="A32" zoomScale="120" zoomScaleNormal="120" zoomScaleSheetLayoutView="100" workbookViewId="0">
      <selection activeCell="A16" sqref="A6:XFD16"/>
    </sheetView>
  </sheetViews>
  <sheetFormatPr defaultColWidth="8.85546875" defaultRowHeight="15" x14ac:dyDescent="0.25"/>
  <cols>
    <col min="1" max="1" width="5.5703125" customWidth="1"/>
    <col min="2" max="2" width="56.7109375" customWidth="1"/>
    <col min="3" max="4" width="19.28515625" bestFit="1" customWidth="1"/>
    <col min="5" max="5" width="18.7109375" customWidth="1"/>
    <col min="6" max="6" width="20.42578125" bestFit="1" customWidth="1"/>
    <col min="7" max="8" width="18.42578125" customWidth="1"/>
    <col min="9" max="9" width="23.140625" bestFit="1" customWidth="1"/>
    <col min="10" max="11" width="23.140625" customWidth="1"/>
    <col min="12" max="12" width="16.42578125" customWidth="1"/>
    <col min="13" max="13" width="15.85546875" customWidth="1"/>
  </cols>
  <sheetData>
    <row r="1" spans="2:14" ht="15" customHeight="1" thickBot="1" x14ac:dyDescent="0.3"/>
    <row r="2" spans="2:14" ht="16.5" customHeight="1" thickBot="1" x14ac:dyDescent="0.3">
      <c r="B2" s="210" t="s">
        <v>178</v>
      </c>
      <c r="C2" s="211"/>
      <c r="D2" s="211"/>
      <c r="E2" s="211"/>
      <c r="F2" s="212"/>
    </row>
    <row r="3" spans="2:14" ht="16.5" thickBot="1" x14ac:dyDescent="0.3">
      <c r="B3" s="213"/>
      <c r="C3" s="214"/>
      <c r="D3" s="214"/>
      <c r="E3" s="214"/>
      <c r="F3" s="215"/>
      <c r="M3" s="10"/>
      <c r="N3" s="10"/>
    </row>
    <row r="4" spans="2:14" ht="16.5" thickBot="1" x14ac:dyDescent="0.3">
      <c r="B4" s="222" t="s">
        <v>179</v>
      </c>
      <c r="C4" s="223"/>
      <c r="D4" s="223"/>
      <c r="E4" s="223"/>
      <c r="F4" s="224"/>
      <c r="G4" s="2"/>
      <c r="H4" s="2"/>
      <c r="I4" s="2"/>
      <c r="J4" s="2"/>
      <c r="K4" s="2"/>
      <c r="L4" s="2"/>
      <c r="M4" s="2"/>
      <c r="N4" s="2"/>
    </row>
    <row r="5" spans="2:14" ht="31.5" x14ac:dyDescent="0.25">
      <c r="B5" s="67" t="s">
        <v>180</v>
      </c>
      <c r="C5" s="9" t="s">
        <v>181</v>
      </c>
      <c r="D5" s="9" t="s">
        <v>182</v>
      </c>
      <c r="E5" s="81" t="s">
        <v>183</v>
      </c>
      <c r="F5" s="82" t="s">
        <v>184</v>
      </c>
      <c r="G5" s="2"/>
      <c r="H5" s="2"/>
      <c r="I5" s="2"/>
      <c r="J5" s="2"/>
      <c r="K5" s="2"/>
      <c r="L5" s="2"/>
      <c r="M5" s="2"/>
      <c r="N5" s="2"/>
    </row>
    <row r="6" spans="2:14" ht="15.75" x14ac:dyDescent="0.25">
      <c r="B6" s="74" t="s">
        <v>10</v>
      </c>
      <c r="C6" s="90">
        <v>4.8499999999999996</v>
      </c>
      <c r="D6" s="89">
        <v>2</v>
      </c>
      <c r="E6" s="89">
        <v>21</v>
      </c>
      <c r="F6" s="80">
        <f t="shared" ref="F6:F7" si="0">C6*D6*E6</f>
        <v>203.7</v>
      </c>
      <c r="G6" s="7"/>
      <c r="H6" s="7"/>
      <c r="I6" s="7"/>
      <c r="J6" s="7"/>
      <c r="K6" s="7"/>
      <c r="L6" s="2"/>
      <c r="M6" s="2"/>
      <c r="N6" s="2"/>
    </row>
    <row r="7" spans="2:14" ht="15.75" x14ac:dyDescent="0.25">
      <c r="B7" s="74" t="s">
        <v>11</v>
      </c>
      <c r="C7" s="90">
        <v>4.8499999999999996</v>
      </c>
      <c r="D7" s="89">
        <v>2</v>
      </c>
      <c r="E7" s="89">
        <v>21</v>
      </c>
      <c r="F7" s="80">
        <f t="shared" si="0"/>
        <v>203.7</v>
      </c>
      <c r="G7" s="7"/>
      <c r="H7" s="7"/>
      <c r="I7" s="7"/>
      <c r="J7" s="7"/>
      <c r="K7" s="7"/>
      <c r="L7" s="2"/>
      <c r="M7" s="2"/>
      <c r="N7" s="2"/>
    </row>
    <row r="8" spans="2:14" ht="15.75" x14ac:dyDescent="0.25">
      <c r="B8" s="207" t="s">
        <v>185</v>
      </c>
      <c r="C8" s="208"/>
      <c r="D8" s="208"/>
      <c r="E8" s="208"/>
      <c r="F8" s="209"/>
      <c r="G8" s="2"/>
      <c r="H8" s="2"/>
      <c r="I8" s="2"/>
      <c r="J8" s="2"/>
      <c r="K8" s="2"/>
      <c r="L8" s="2"/>
      <c r="M8" s="2"/>
      <c r="N8" s="2"/>
    </row>
    <row r="9" spans="2:14" ht="15.75" x14ac:dyDescent="0.25">
      <c r="B9" s="219" t="s">
        <v>186</v>
      </c>
      <c r="C9" s="220"/>
      <c r="D9" s="220"/>
      <c r="E9" s="220"/>
      <c r="F9" s="221"/>
      <c r="G9" s="2"/>
      <c r="H9" s="2"/>
      <c r="I9" s="2"/>
      <c r="J9" s="2"/>
      <c r="K9" s="2"/>
      <c r="L9" s="2"/>
      <c r="M9" s="2"/>
      <c r="N9" s="2"/>
    </row>
    <row r="10" spans="2:14" ht="15.75" x14ac:dyDescent="0.25">
      <c r="B10" s="207" t="s">
        <v>187</v>
      </c>
      <c r="C10" s="208"/>
      <c r="D10" s="208"/>
      <c r="E10" s="208"/>
      <c r="F10" s="209"/>
      <c r="G10" s="2"/>
      <c r="H10" s="2"/>
      <c r="I10" s="2"/>
      <c r="J10" s="2"/>
      <c r="K10" s="2"/>
      <c r="L10" s="2"/>
      <c r="M10" s="2"/>
      <c r="N10" s="2"/>
    </row>
    <row r="11" spans="2:14" ht="204.75" customHeight="1" x14ac:dyDescent="0.25">
      <c r="B11" s="216" t="s">
        <v>188</v>
      </c>
      <c r="C11" s="217"/>
      <c r="D11" s="217"/>
      <c r="E11" s="217"/>
      <c r="F11" s="218"/>
      <c r="G11" s="2"/>
      <c r="H11" s="2"/>
      <c r="I11" s="2"/>
      <c r="J11" s="2"/>
      <c r="K11" s="2"/>
      <c r="L11" s="2"/>
      <c r="M11" s="2"/>
      <c r="N11" s="2"/>
    </row>
    <row r="12" spans="2:14" ht="15.75" x14ac:dyDescent="0.25">
      <c r="B12" s="207" t="s">
        <v>189</v>
      </c>
      <c r="C12" s="208"/>
      <c r="D12" s="208"/>
      <c r="E12" s="208"/>
      <c r="F12" s="209"/>
      <c r="G12" s="2"/>
      <c r="H12" s="2"/>
      <c r="I12" s="2"/>
      <c r="J12" s="2"/>
      <c r="K12" s="2"/>
      <c r="L12" s="2"/>
      <c r="M12" s="2"/>
      <c r="N12" s="2"/>
    </row>
    <row r="13" spans="2:14" ht="16.5" thickBot="1" x14ac:dyDescent="0.3">
      <c r="B13" s="11"/>
      <c r="C13" s="2"/>
      <c r="D13" s="2"/>
      <c r="E13" s="2"/>
      <c r="F13" s="12"/>
      <c r="G13" s="2"/>
      <c r="H13" s="2"/>
      <c r="I13" s="2"/>
      <c r="J13" s="2"/>
      <c r="K13" s="2"/>
      <c r="L13" s="2"/>
      <c r="M13" s="2"/>
      <c r="N13" s="2"/>
    </row>
    <row r="14" spans="2:14" ht="15.75" x14ac:dyDescent="0.25">
      <c r="B14" s="197" t="s">
        <v>190</v>
      </c>
      <c r="C14" s="198"/>
      <c r="D14" s="198"/>
      <c r="E14" s="198"/>
      <c r="F14" s="200"/>
      <c r="G14" s="2"/>
      <c r="H14" s="2"/>
      <c r="I14" s="2"/>
      <c r="J14" s="2"/>
      <c r="K14" s="2"/>
      <c r="L14" s="2"/>
      <c r="M14" s="2"/>
      <c r="N14" s="2"/>
    </row>
    <row r="15" spans="2:14" ht="15.75" x14ac:dyDescent="0.25">
      <c r="B15" s="83" t="s">
        <v>180</v>
      </c>
      <c r="C15" s="84" t="s">
        <v>191</v>
      </c>
      <c r="D15" s="84" t="s">
        <v>192</v>
      </c>
      <c r="E15" s="84" t="s">
        <v>24</v>
      </c>
      <c r="F15" s="85" t="s">
        <v>193</v>
      </c>
      <c r="G15" s="2"/>
      <c r="H15" s="2"/>
      <c r="I15" s="2"/>
      <c r="J15" s="2"/>
      <c r="K15" s="2"/>
      <c r="L15" s="2"/>
      <c r="M15" s="2"/>
      <c r="N15" s="2"/>
    </row>
    <row r="16" spans="2:14" ht="15.75" x14ac:dyDescent="0.25">
      <c r="B16" s="74" t="s">
        <v>10</v>
      </c>
      <c r="C16" s="90">
        <f>POSTOS!E10</f>
        <v>1958.62</v>
      </c>
      <c r="D16" s="91">
        <v>1</v>
      </c>
      <c r="E16" s="91">
        <v>0.06</v>
      </c>
      <c r="F16" s="80">
        <f t="shared" ref="F16:F17" si="1">C16*D16*E16</f>
        <v>117.51719999999999</v>
      </c>
      <c r="G16" s="7"/>
      <c r="H16" s="7"/>
      <c r="I16" s="7"/>
      <c r="J16" s="7"/>
      <c r="K16" s="7"/>
      <c r="L16" s="2"/>
      <c r="M16" s="2"/>
      <c r="N16" s="2"/>
    </row>
    <row r="17" spans="2:14" ht="15.75" x14ac:dyDescent="0.25">
      <c r="B17" s="74" t="s">
        <v>11</v>
      </c>
      <c r="C17" s="90">
        <f>POSTOS!F10</f>
        <v>3669.04</v>
      </c>
      <c r="D17" s="91">
        <v>1</v>
      </c>
      <c r="E17" s="91">
        <v>0.06</v>
      </c>
      <c r="F17" s="80">
        <f t="shared" si="1"/>
        <v>220.14239999999998</v>
      </c>
      <c r="G17" s="7"/>
      <c r="H17" s="7"/>
      <c r="I17" s="7"/>
      <c r="J17" s="7"/>
      <c r="K17" s="7"/>
      <c r="L17" s="2"/>
      <c r="M17" s="2"/>
      <c r="N17" s="2"/>
    </row>
    <row r="18" spans="2:14" ht="16.5" thickBot="1" x14ac:dyDescent="0.3">
      <c r="B18" s="11"/>
      <c r="C18" s="2"/>
      <c r="D18" s="2"/>
      <c r="E18" s="2"/>
      <c r="F18" s="2"/>
      <c r="G18" s="2"/>
      <c r="H18" s="2"/>
      <c r="I18" s="2"/>
      <c r="J18" s="2"/>
      <c r="K18" s="2"/>
      <c r="L18" s="2"/>
      <c r="M18" s="2"/>
      <c r="N18" s="2"/>
    </row>
    <row r="19" spans="2:14" ht="16.5" thickBot="1" x14ac:dyDescent="0.3">
      <c r="B19" s="204" t="s">
        <v>194</v>
      </c>
      <c r="C19" s="205"/>
      <c r="D19" s="205"/>
      <c r="E19" s="206"/>
      <c r="F19" s="2"/>
      <c r="G19" s="2"/>
      <c r="H19" s="2"/>
      <c r="I19" s="2"/>
      <c r="J19" s="2"/>
      <c r="K19" s="2"/>
      <c r="L19" s="2"/>
      <c r="M19" s="2"/>
      <c r="N19" s="2"/>
    </row>
    <row r="20" spans="2:14" ht="15.75" x14ac:dyDescent="0.25">
      <c r="B20" s="19" t="s">
        <v>180</v>
      </c>
      <c r="C20" s="20" t="s">
        <v>184</v>
      </c>
      <c r="D20" s="20" t="s">
        <v>195</v>
      </c>
      <c r="E20" s="21" t="s">
        <v>196</v>
      </c>
      <c r="F20" s="2"/>
      <c r="G20" s="2"/>
      <c r="H20" s="2"/>
      <c r="I20" s="2"/>
      <c r="J20" s="2"/>
      <c r="K20" s="2"/>
      <c r="L20" s="2"/>
      <c r="M20" s="2"/>
      <c r="N20" s="2"/>
    </row>
    <row r="21" spans="2:14" ht="15.75" x14ac:dyDescent="0.25">
      <c r="B21" s="74" t="s">
        <v>10</v>
      </c>
      <c r="C21" s="79">
        <f>F6</f>
        <v>203.7</v>
      </c>
      <c r="D21" s="79">
        <f>F16</f>
        <v>117.51719999999999</v>
      </c>
      <c r="E21" s="80">
        <f t="shared" ref="E21:E22" si="2">C21-D21</f>
        <v>86.1828</v>
      </c>
      <c r="F21" s="2"/>
      <c r="G21" s="2"/>
      <c r="H21" s="2"/>
      <c r="I21" s="2"/>
      <c r="J21" s="2"/>
      <c r="K21" s="2"/>
      <c r="L21" s="2"/>
      <c r="M21" s="2"/>
      <c r="N21" s="2"/>
    </row>
    <row r="22" spans="2:14" ht="15.75" x14ac:dyDescent="0.25">
      <c r="B22" s="74" t="s">
        <v>11</v>
      </c>
      <c r="C22" s="79">
        <f>F7</f>
        <v>203.7</v>
      </c>
      <c r="D22" s="79">
        <f>F17</f>
        <v>220.14239999999998</v>
      </c>
      <c r="E22" s="80">
        <f t="shared" si="2"/>
        <v>-16.442399999999992</v>
      </c>
      <c r="F22" s="2"/>
      <c r="G22" s="2"/>
      <c r="H22" s="2"/>
      <c r="I22" s="2"/>
      <c r="J22" s="2"/>
      <c r="K22" s="2"/>
      <c r="L22" s="2"/>
      <c r="M22" s="2"/>
      <c r="N22" s="2"/>
    </row>
    <row r="23" spans="2:14" ht="16.5" thickBot="1" x14ac:dyDescent="0.3">
      <c r="B23" s="11"/>
      <c r="C23" s="2"/>
      <c r="D23" s="2"/>
      <c r="E23" s="2"/>
      <c r="F23" s="2"/>
      <c r="G23" s="2"/>
      <c r="H23" s="2"/>
      <c r="I23" s="2"/>
      <c r="J23" s="2"/>
      <c r="K23" s="2"/>
      <c r="L23" s="2"/>
      <c r="M23" s="2"/>
      <c r="N23" s="2"/>
    </row>
    <row r="24" spans="2:14" ht="16.5" thickBot="1" x14ac:dyDescent="0.3">
      <c r="B24" s="201" t="s">
        <v>197</v>
      </c>
      <c r="C24" s="202"/>
      <c r="D24" s="202"/>
      <c r="E24" s="203"/>
      <c r="F24" s="2"/>
      <c r="G24" s="2"/>
      <c r="H24" s="2"/>
      <c r="I24" s="2"/>
      <c r="J24" s="2"/>
      <c r="K24" s="2"/>
      <c r="L24" s="2"/>
      <c r="M24" s="2"/>
      <c r="N24" s="2"/>
    </row>
    <row r="25" spans="2:14" ht="31.5" x14ac:dyDescent="0.25">
      <c r="B25" s="67" t="s">
        <v>180</v>
      </c>
      <c r="C25" s="68" t="s">
        <v>198</v>
      </c>
      <c r="D25" s="9" t="s">
        <v>183</v>
      </c>
      <c r="E25" s="69" t="s">
        <v>199</v>
      </c>
      <c r="F25" s="2"/>
      <c r="G25" s="2"/>
      <c r="H25" s="2"/>
      <c r="I25" s="2"/>
      <c r="J25" s="2"/>
      <c r="K25" s="2"/>
      <c r="L25" s="2"/>
      <c r="M25" s="2"/>
      <c r="N25" s="2"/>
    </row>
    <row r="26" spans="2:14" ht="15.75" x14ac:dyDescent="0.25">
      <c r="B26" s="74" t="s">
        <v>10</v>
      </c>
      <c r="C26" s="79">
        <v>0</v>
      </c>
      <c r="D26" s="89">
        <v>21</v>
      </c>
      <c r="E26" s="80">
        <v>870.87</v>
      </c>
      <c r="F26" s="2"/>
      <c r="G26" s="2"/>
      <c r="H26" s="2"/>
      <c r="I26" s="2"/>
      <c r="J26" s="2"/>
      <c r="K26" s="2"/>
      <c r="L26" s="2"/>
      <c r="M26" s="2"/>
      <c r="N26" s="2"/>
    </row>
    <row r="27" spans="2:14" ht="15.75" x14ac:dyDescent="0.25">
      <c r="B27" s="74" t="s">
        <v>11</v>
      </c>
      <c r="C27" s="79">
        <v>0</v>
      </c>
      <c r="D27" s="89">
        <v>21</v>
      </c>
      <c r="E27" s="80">
        <v>870.87</v>
      </c>
      <c r="F27" s="2"/>
      <c r="G27" s="2"/>
      <c r="H27" s="2"/>
      <c r="I27" s="2"/>
      <c r="J27" s="2"/>
      <c r="K27" s="2"/>
      <c r="L27" s="2"/>
      <c r="M27" s="2"/>
      <c r="N27" s="2"/>
    </row>
    <row r="28" spans="2:14" ht="16.5" thickBot="1" x14ac:dyDescent="0.3">
      <c r="B28" s="11"/>
      <c r="C28" s="2"/>
      <c r="D28" s="2"/>
      <c r="E28" s="2"/>
      <c r="F28" s="2"/>
      <c r="G28" s="2"/>
      <c r="H28" s="2"/>
      <c r="I28" s="2"/>
      <c r="J28" s="2"/>
      <c r="K28" s="2"/>
      <c r="L28" s="2"/>
      <c r="M28" s="2"/>
      <c r="N28" s="2"/>
    </row>
    <row r="29" spans="2:14" ht="15.75" x14ac:dyDescent="0.25">
      <c r="B29" s="197" t="s">
        <v>200</v>
      </c>
      <c r="C29" s="198"/>
      <c r="D29" s="198"/>
      <c r="E29" s="200"/>
      <c r="F29" s="2"/>
      <c r="G29" s="2"/>
      <c r="H29" s="2"/>
      <c r="I29" s="2"/>
      <c r="J29" s="2"/>
      <c r="K29" s="2"/>
      <c r="L29" s="2"/>
      <c r="M29" s="2"/>
      <c r="N29" s="2"/>
    </row>
    <row r="30" spans="2:14" ht="15.75" x14ac:dyDescent="0.25">
      <c r="B30" s="15" t="s">
        <v>180</v>
      </c>
      <c r="C30" s="14" t="s">
        <v>191</v>
      </c>
      <c r="D30" s="14" t="s">
        <v>201</v>
      </c>
      <c r="E30" s="16" t="s">
        <v>193</v>
      </c>
      <c r="F30" s="2"/>
      <c r="G30" s="2"/>
      <c r="H30" s="2"/>
      <c r="I30" s="2"/>
      <c r="J30" s="2"/>
      <c r="K30" s="2"/>
      <c r="L30" s="2"/>
      <c r="M30" s="2"/>
      <c r="N30" s="2"/>
    </row>
    <row r="31" spans="2:14" ht="15.75" x14ac:dyDescent="0.25">
      <c r="B31" s="74" t="s">
        <v>10</v>
      </c>
      <c r="C31" s="79">
        <f>E26</f>
        <v>870.87</v>
      </c>
      <c r="D31" s="79">
        <v>0</v>
      </c>
      <c r="E31" s="80">
        <f>C31*1%</f>
        <v>8.7087000000000003</v>
      </c>
      <c r="F31" s="2"/>
      <c r="G31" s="2"/>
      <c r="H31" s="2"/>
      <c r="I31" s="2"/>
      <c r="J31" s="2"/>
      <c r="K31" s="2"/>
      <c r="L31" s="2"/>
      <c r="M31" s="2"/>
      <c r="N31" s="2"/>
    </row>
    <row r="32" spans="2:14" ht="15.75" x14ac:dyDescent="0.25">
      <c r="B32" s="74" t="s">
        <v>11</v>
      </c>
      <c r="C32" s="79">
        <f>E27</f>
        <v>870.87</v>
      </c>
      <c r="D32" s="79">
        <v>0</v>
      </c>
      <c r="E32" s="80">
        <f>C32*1%</f>
        <v>8.7087000000000003</v>
      </c>
      <c r="F32" s="2"/>
      <c r="G32" s="2"/>
      <c r="H32" s="2"/>
      <c r="I32" s="2"/>
      <c r="J32" s="2"/>
      <c r="K32" s="2"/>
      <c r="L32" s="2"/>
      <c r="M32" s="2"/>
      <c r="N32" s="2"/>
    </row>
    <row r="33" spans="2:14" ht="16.5" thickBot="1" x14ac:dyDescent="0.3">
      <c r="B33" s="11"/>
      <c r="C33" s="2"/>
      <c r="D33" s="2"/>
      <c r="E33" s="2"/>
      <c r="F33" s="2"/>
      <c r="G33" s="2"/>
      <c r="H33" s="2"/>
      <c r="I33" s="2"/>
      <c r="J33" s="2"/>
      <c r="K33" s="2"/>
      <c r="L33" s="2"/>
      <c r="M33" s="2"/>
      <c r="N33" s="2"/>
    </row>
    <row r="34" spans="2:14" ht="15.75" x14ac:dyDescent="0.25">
      <c r="B34" s="197" t="s">
        <v>202</v>
      </c>
      <c r="C34" s="198"/>
      <c r="D34" s="198"/>
      <c r="E34" s="200"/>
      <c r="F34" s="2"/>
      <c r="G34" s="2"/>
      <c r="H34" s="2"/>
      <c r="I34" s="2"/>
      <c r="J34" s="2"/>
      <c r="K34" s="2"/>
      <c r="L34" s="2"/>
      <c r="M34" s="2"/>
      <c r="N34" s="2"/>
    </row>
    <row r="35" spans="2:14" ht="15.75" x14ac:dyDescent="0.25">
      <c r="B35" s="15" t="s">
        <v>180</v>
      </c>
      <c r="C35" s="14" t="s">
        <v>184</v>
      </c>
      <c r="D35" s="14" t="s">
        <v>193</v>
      </c>
      <c r="E35" s="16" t="s">
        <v>196</v>
      </c>
      <c r="F35" s="2"/>
      <c r="G35" s="2"/>
      <c r="H35" s="2"/>
      <c r="I35" s="2"/>
      <c r="J35" s="2"/>
      <c r="K35" s="2"/>
      <c r="L35" s="2"/>
      <c r="M35" s="2"/>
      <c r="N35" s="2"/>
    </row>
    <row r="36" spans="2:14" ht="15.75" x14ac:dyDescent="0.25">
      <c r="B36" s="74" t="s">
        <v>10</v>
      </c>
      <c r="C36" s="79">
        <f>E26</f>
        <v>870.87</v>
      </c>
      <c r="D36" s="79">
        <f>E31</f>
        <v>8.7087000000000003</v>
      </c>
      <c r="E36" s="80">
        <f t="shared" ref="E36:E37" si="3">C36-D36</f>
        <v>862.16129999999998</v>
      </c>
      <c r="F36" s="2"/>
      <c r="G36" s="2"/>
      <c r="H36" s="2"/>
      <c r="I36" s="2"/>
      <c r="J36" s="2"/>
      <c r="K36" s="2"/>
      <c r="L36" s="2"/>
      <c r="M36" s="2"/>
      <c r="N36" s="2"/>
    </row>
    <row r="37" spans="2:14" ht="15.75" x14ac:dyDescent="0.25">
      <c r="B37" s="74" t="s">
        <v>11</v>
      </c>
      <c r="C37" s="79">
        <f>E27</f>
        <v>870.87</v>
      </c>
      <c r="D37" s="79">
        <f>E32</f>
        <v>8.7087000000000003</v>
      </c>
      <c r="E37" s="80">
        <f t="shared" si="3"/>
        <v>862.16129999999998</v>
      </c>
      <c r="F37" s="2"/>
      <c r="G37" s="2"/>
      <c r="H37" s="2"/>
      <c r="I37" s="2"/>
      <c r="J37" s="2"/>
      <c r="K37" s="2"/>
      <c r="L37" s="2"/>
      <c r="M37" s="2"/>
      <c r="N37" s="2"/>
    </row>
    <row r="38" spans="2:14" ht="16.5" thickBot="1" x14ac:dyDescent="0.3">
      <c r="B38" s="11"/>
      <c r="C38" s="2"/>
      <c r="D38" s="2"/>
      <c r="E38" s="2"/>
      <c r="F38" s="2"/>
      <c r="G38" s="2"/>
      <c r="H38" s="2"/>
      <c r="I38" s="2"/>
      <c r="J38" s="2"/>
      <c r="K38" s="2"/>
      <c r="L38" s="2"/>
      <c r="M38" s="2"/>
      <c r="N38" s="2"/>
    </row>
    <row r="39" spans="2:14" ht="15.75" x14ac:dyDescent="0.25">
      <c r="B39" s="197" t="s">
        <v>203</v>
      </c>
      <c r="C39" s="198"/>
      <c r="D39" s="198"/>
      <c r="E39" s="200"/>
      <c r="F39" s="2"/>
      <c r="G39" s="2"/>
      <c r="H39" s="2"/>
      <c r="I39" s="2"/>
      <c r="J39" s="2"/>
      <c r="K39" s="2"/>
      <c r="L39" s="2"/>
      <c r="M39" s="2"/>
      <c r="N39" s="2"/>
    </row>
    <row r="40" spans="2:14" ht="15.75" x14ac:dyDescent="0.25">
      <c r="B40" s="15" t="s">
        <v>180</v>
      </c>
      <c r="C40" s="14" t="s">
        <v>184</v>
      </c>
      <c r="D40" s="14" t="s">
        <v>193</v>
      </c>
      <c r="E40" s="16" t="s">
        <v>196</v>
      </c>
      <c r="F40" s="2"/>
      <c r="G40" s="2"/>
      <c r="H40" s="2"/>
      <c r="I40" s="2"/>
      <c r="J40" s="2"/>
      <c r="K40" s="2"/>
      <c r="L40" s="2"/>
      <c r="M40" s="2"/>
      <c r="N40" s="2"/>
    </row>
    <row r="41" spans="2:14" ht="15.75" x14ac:dyDescent="0.25">
      <c r="B41" s="74" t="s">
        <v>10</v>
      </c>
      <c r="C41" s="79">
        <v>0</v>
      </c>
      <c r="D41" s="79">
        <v>0</v>
      </c>
      <c r="E41" s="80">
        <f>C41-D41</f>
        <v>0</v>
      </c>
      <c r="F41" s="2"/>
      <c r="G41" s="2"/>
      <c r="H41" s="2"/>
      <c r="I41" s="2"/>
      <c r="J41" s="2"/>
      <c r="K41" s="2"/>
      <c r="L41" s="2"/>
      <c r="M41" s="2"/>
      <c r="N41" s="2"/>
    </row>
    <row r="42" spans="2:14" ht="15.75" x14ac:dyDescent="0.25">
      <c r="B42" s="74" t="s">
        <v>11</v>
      </c>
      <c r="C42" s="79">
        <v>0</v>
      </c>
      <c r="D42" s="79">
        <v>0</v>
      </c>
      <c r="E42" s="80">
        <f>C42-D42</f>
        <v>0</v>
      </c>
      <c r="F42" s="2"/>
      <c r="G42" s="2"/>
      <c r="H42" s="2"/>
      <c r="I42" s="2"/>
      <c r="J42" s="2"/>
      <c r="K42" s="2"/>
      <c r="L42" s="2"/>
      <c r="M42" s="2"/>
      <c r="N42" s="2"/>
    </row>
    <row r="43" spans="2:14" ht="16.5" thickBot="1" x14ac:dyDescent="0.3">
      <c r="B43" s="11"/>
      <c r="C43" s="2"/>
      <c r="D43" s="2"/>
      <c r="E43" s="2"/>
      <c r="F43" s="2"/>
      <c r="G43" s="2"/>
      <c r="H43" s="2"/>
      <c r="I43" s="2"/>
      <c r="J43" s="2"/>
      <c r="K43" s="2"/>
      <c r="L43" s="2"/>
      <c r="M43" s="2"/>
      <c r="N43" s="2"/>
    </row>
    <row r="44" spans="2:14" ht="15.75" x14ac:dyDescent="0.25">
      <c r="B44" s="197" t="s">
        <v>204</v>
      </c>
      <c r="C44" s="198"/>
      <c r="D44" s="198"/>
      <c r="E44" s="200"/>
      <c r="F44" s="2"/>
      <c r="G44" s="2"/>
      <c r="H44" s="2"/>
      <c r="I44" s="2"/>
      <c r="J44" s="2"/>
      <c r="K44" s="2"/>
      <c r="L44" s="2"/>
      <c r="M44" s="2"/>
      <c r="N44" s="2"/>
    </row>
    <row r="45" spans="2:14" ht="15.75" x14ac:dyDescent="0.25">
      <c r="B45" s="15" t="s">
        <v>180</v>
      </c>
      <c r="C45" s="14" t="s">
        <v>184</v>
      </c>
      <c r="D45" s="14" t="s">
        <v>193</v>
      </c>
      <c r="E45" s="16" t="s">
        <v>196</v>
      </c>
      <c r="F45" s="2"/>
      <c r="G45" s="2"/>
      <c r="H45" s="2"/>
      <c r="I45" s="2"/>
      <c r="J45" s="2"/>
      <c r="K45" s="2"/>
      <c r="L45" s="2"/>
      <c r="M45" s="58"/>
      <c r="N45" s="2"/>
    </row>
    <row r="46" spans="2:14" ht="15.75" x14ac:dyDescent="0.25">
      <c r="B46" s="74" t="s">
        <v>10</v>
      </c>
      <c r="C46" s="79">
        <v>12</v>
      </c>
      <c r="D46" s="79">
        <v>1.5</v>
      </c>
      <c r="E46" s="80">
        <f t="shared" ref="E46:E47" si="4">C46-D46</f>
        <v>10.5</v>
      </c>
      <c r="F46" s="2"/>
      <c r="G46" s="2"/>
      <c r="H46" s="2"/>
      <c r="I46" s="2"/>
      <c r="J46" s="2"/>
      <c r="K46" s="2"/>
      <c r="L46" s="2"/>
      <c r="M46" s="2"/>
      <c r="N46" s="2"/>
    </row>
    <row r="47" spans="2:14" ht="15.75" x14ac:dyDescent="0.25">
      <c r="B47" s="74" t="s">
        <v>11</v>
      </c>
      <c r="C47" s="79">
        <v>12</v>
      </c>
      <c r="D47" s="79">
        <v>1.5</v>
      </c>
      <c r="E47" s="80">
        <f t="shared" si="4"/>
        <v>10.5</v>
      </c>
      <c r="F47" s="2"/>
      <c r="G47" s="2"/>
      <c r="H47" s="2"/>
      <c r="I47" s="2"/>
      <c r="J47" s="2"/>
      <c r="K47" s="2"/>
      <c r="L47" s="2"/>
      <c r="M47" s="2"/>
      <c r="N47" s="2"/>
    </row>
    <row r="48" spans="2:14" ht="16.5" thickBot="1" x14ac:dyDescent="0.3">
      <c r="B48" s="11"/>
      <c r="C48" s="2"/>
      <c r="D48" s="2"/>
      <c r="E48" s="2"/>
      <c r="F48" s="2"/>
      <c r="G48" s="2"/>
      <c r="H48" s="2"/>
      <c r="I48" s="2"/>
      <c r="J48" s="2"/>
      <c r="K48" s="2"/>
      <c r="L48" s="2"/>
      <c r="M48" s="2"/>
      <c r="N48" s="2"/>
    </row>
    <row r="49" spans="2:14" ht="15.75" x14ac:dyDescent="0.25">
      <c r="B49" s="197" t="s">
        <v>205</v>
      </c>
      <c r="C49" s="198"/>
      <c r="D49" s="198"/>
      <c r="E49" s="200"/>
      <c r="F49" s="2"/>
      <c r="G49" s="2"/>
      <c r="H49" s="2"/>
      <c r="I49" s="2"/>
      <c r="J49" s="2"/>
      <c r="K49" s="2"/>
      <c r="L49" s="2"/>
      <c r="M49" s="2"/>
      <c r="N49" s="2"/>
    </row>
    <row r="50" spans="2:14" ht="15.75" x14ac:dyDescent="0.25">
      <c r="B50" s="15" t="s">
        <v>180</v>
      </c>
      <c r="C50" s="14" t="s">
        <v>184</v>
      </c>
      <c r="D50" s="14" t="s">
        <v>193</v>
      </c>
      <c r="E50" s="16" t="s">
        <v>196</v>
      </c>
      <c r="F50" s="2"/>
      <c r="G50" s="2"/>
      <c r="H50" s="2"/>
      <c r="I50" s="2"/>
      <c r="J50" s="2"/>
      <c r="K50" s="2"/>
      <c r="L50" s="2"/>
      <c r="M50" s="2"/>
      <c r="N50" s="2"/>
    </row>
    <row r="51" spans="2:14" ht="15.75" x14ac:dyDescent="0.25">
      <c r="B51" s="74" t="s">
        <v>10</v>
      </c>
      <c r="C51" s="79">
        <v>0</v>
      </c>
      <c r="D51" s="79">
        <v>0</v>
      </c>
      <c r="E51" s="80">
        <f t="shared" ref="E51:E52" si="5">C51-D51</f>
        <v>0</v>
      </c>
      <c r="F51" s="2"/>
      <c r="G51" s="2"/>
      <c r="H51" s="2"/>
      <c r="I51" s="2"/>
      <c r="J51" s="2"/>
      <c r="K51" s="2"/>
      <c r="L51" s="2"/>
      <c r="M51" s="2"/>
      <c r="N51" s="2"/>
    </row>
    <row r="52" spans="2:14" ht="15.75" x14ac:dyDescent="0.25">
      <c r="B52" s="74" t="s">
        <v>11</v>
      </c>
      <c r="C52" s="79">
        <v>0</v>
      </c>
      <c r="D52" s="79">
        <v>0</v>
      </c>
      <c r="E52" s="80">
        <f t="shared" si="5"/>
        <v>0</v>
      </c>
      <c r="F52" s="2"/>
      <c r="G52" s="2"/>
      <c r="H52" s="2"/>
      <c r="I52" s="2"/>
      <c r="J52" s="2"/>
      <c r="K52" s="2"/>
      <c r="L52" s="2"/>
      <c r="M52" s="2"/>
      <c r="N52" s="2"/>
    </row>
    <row r="53" spans="2:14" ht="16.5" thickBot="1" x14ac:dyDescent="0.3">
      <c r="B53" s="2"/>
      <c r="C53" s="2"/>
      <c r="D53" s="2"/>
      <c r="E53" s="2"/>
      <c r="F53" s="2"/>
      <c r="G53" s="2"/>
      <c r="H53" s="2"/>
      <c r="I53" s="2"/>
      <c r="J53" s="2"/>
      <c r="K53" s="2"/>
      <c r="L53" s="2"/>
      <c r="M53" s="2"/>
      <c r="N53" s="2"/>
    </row>
    <row r="54" spans="2:14" ht="15.75" x14ac:dyDescent="0.25">
      <c r="B54" s="194" t="s">
        <v>206</v>
      </c>
      <c r="C54" s="195"/>
      <c r="D54" s="195"/>
      <c r="E54" s="196"/>
      <c r="F54" s="2"/>
      <c r="G54" s="2"/>
      <c r="H54" s="2"/>
      <c r="I54" s="2"/>
      <c r="J54" s="2"/>
      <c r="K54" s="2"/>
      <c r="L54" s="2"/>
      <c r="M54" s="2"/>
      <c r="N54" s="2"/>
    </row>
    <row r="55" spans="2:14" ht="16.5" thickBot="1" x14ac:dyDescent="0.3">
      <c r="B55" s="15" t="s">
        <v>180</v>
      </c>
      <c r="C55" s="14" t="s">
        <v>184</v>
      </c>
      <c r="D55" s="14" t="s">
        <v>193</v>
      </c>
      <c r="E55" s="16" t="s">
        <v>196</v>
      </c>
      <c r="F55" s="2"/>
      <c r="G55" s="2"/>
      <c r="H55" s="2"/>
      <c r="I55" s="2"/>
      <c r="J55" s="2"/>
      <c r="K55" s="2"/>
      <c r="L55" s="2"/>
      <c r="M55" s="2"/>
      <c r="N55" s="2"/>
    </row>
    <row r="56" spans="2:14" ht="15.75" x14ac:dyDescent="0.25">
      <c r="B56" s="70" t="s">
        <v>8</v>
      </c>
      <c r="C56" s="79">
        <v>150</v>
      </c>
      <c r="D56" s="79">
        <v>0</v>
      </c>
      <c r="E56" s="80">
        <f t="shared" ref="E56:E57" si="6">C56-D56</f>
        <v>150</v>
      </c>
      <c r="F56" s="2"/>
      <c r="G56" s="2"/>
      <c r="H56" s="2"/>
      <c r="I56" s="2"/>
      <c r="J56" s="2"/>
      <c r="K56" s="2"/>
      <c r="L56" s="2"/>
      <c r="M56" s="2"/>
      <c r="N56" s="2"/>
    </row>
    <row r="57" spans="2:14" ht="16.5" thickBot="1" x14ac:dyDescent="0.3">
      <c r="B57" s="110" t="s">
        <v>9</v>
      </c>
      <c r="C57" s="87">
        <v>150</v>
      </c>
      <c r="D57" s="87">
        <v>0</v>
      </c>
      <c r="E57" s="88">
        <f t="shared" si="6"/>
        <v>150</v>
      </c>
      <c r="F57" s="2"/>
      <c r="G57" s="2"/>
      <c r="H57" s="2"/>
      <c r="I57" s="2"/>
      <c r="J57" s="2"/>
      <c r="K57" s="2"/>
      <c r="L57" s="2"/>
      <c r="M57" s="2"/>
      <c r="N57" s="2"/>
    </row>
    <row r="58" spans="2:14" ht="15.75" x14ac:dyDescent="0.25">
      <c r="B58" s="2"/>
      <c r="C58" s="2"/>
      <c r="D58" s="2"/>
      <c r="E58" s="2"/>
      <c r="F58" s="2"/>
      <c r="G58" s="2"/>
      <c r="H58" s="2"/>
      <c r="I58" s="2"/>
      <c r="J58" s="2"/>
      <c r="K58" s="2"/>
      <c r="L58" s="2"/>
      <c r="M58" s="2"/>
      <c r="N58" s="2"/>
    </row>
    <row r="59" spans="2:14" ht="16.5" thickBot="1" x14ac:dyDescent="0.3">
      <c r="B59" s="2"/>
      <c r="C59" s="2"/>
      <c r="D59" s="2"/>
      <c r="E59" s="2"/>
      <c r="F59" s="2"/>
      <c r="G59" s="2"/>
      <c r="H59" s="2"/>
      <c r="I59" s="2"/>
      <c r="J59" s="2"/>
      <c r="K59" s="2"/>
      <c r="L59" s="2"/>
      <c r="M59" s="2"/>
      <c r="N59" s="2"/>
    </row>
    <row r="60" spans="2:14" ht="15.75" x14ac:dyDescent="0.25">
      <c r="B60" s="194" t="s">
        <v>207</v>
      </c>
      <c r="C60" s="195"/>
      <c r="D60" s="195"/>
      <c r="E60" s="196"/>
      <c r="F60" s="2"/>
      <c r="G60" s="2"/>
      <c r="H60" s="2"/>
      <c r="I60" s="2"/>
      <c r="J60" s="2"/>
      <c r="K60" s="2"/>
      <c r="L60" s="2"/>
      <c r="M60" s="2"/>
      <c r="N60" s="2"/>
    </row>
    <row r="61" spans="2:14" ht="15.75" x14ac:dyDescent="0.25">
      <c r="B61" s="15" t="s">
        <v>180</v>
      </c>
      <c r="C61" s="14" t="s">
        <v>184</v>
      </c>
      <c r="D61" s="14" t="s">
        <v>193</v>
      </c>
      <c r="E61" s="16" t="s">
        <v>196</v>
      </c>
      <c r="F61" s="2"/>
      <c r="G61" s="2"/>
      <c r="H61" s="2"/>
      <c r="I61" s="2"/>
      <c r="J61" s="2"/>
      <c r="K61" s="2"/>
      <c r="L61" s="2"/>
      <c r="M61" s="2"/>
      <c r="N61" s="2"/>
    </row>
    <row r="62" spans="2:14" ht="15.75" x14ac:dyDescent="0.25">
      <c r="B62" s="74" t="s">
        <v>10</v>
      </c>
      <c r="C62" s="79">
        <v>21.88</v>
      </c>
      <c r="D62" s="79">
        <v>0</v>
      </c>
      <c r="E62" s="80">
        <f t="shared" ref="E62:E63" si="7">C62-D62</f>
        <v>21.88</v>
      </c>
      <c r="F62" s="2"/>
      <c r="G62" s="2"/>
      <c r="H62" s="2"/>
      <c r="I62" s="2"/>
      <c r="J62" s="2"/>
      <c r="K62" s="2"/>
      <c r="L62" s="2"/>
      <c r="M62" s="2"/>
      <c r="N62" s="2"/>
    </row>
    <row r="63" spans="2:14" ht="16.5" thickBot="1" x14ac:dyDescent="0.3">
      <c r="B63" s="134" t="s">
        <v>208</v>
      </c>
      <c r="C63" s="109">
        <v>21.88</v>
      </c>
      <c r="D63" s="87">
        <v>0</v>
      </c>
      <c r="E63" s="88">
        <f t="shared" si="7"/>
        <v>21.88</v>
      </c>
      <c r="F63" s="2"/>
      <c r="G63" s="2"/>
      <c r="H63" s="2"/>
      <c r="I63" s="2"/>
      <c r="J63" s="2"/>
      <c r="K63" s="2"/>
      <c r="L63" s="2"/>
      <c r="M63" s="2"/>
      <c r="N63" s="2"/>
    </row>
    <row r="64" spans="2:14" ht="15.75" x14ac:dyDescent="0.25">
      <c r="B64" s="2"/>
      <c r="C64" s="73"/>
      <c r="D64" s="73"/>
      <c r="E64" s="7"/>
      <c r="F64" s="2"/>
      <c r="G64" s="2"/>
      <c r="H64" s="2"/>
      <c r="I64" s="2"/>
      <c r="J64" s="2"/>
      <c r="K64" s="2"/>
      <c r="L64" s="2"/>
      <c r="M64" s="2"/>
      <c r="N64" s="2"/>
    </row>
    <row r="65" spans="2:14" ht="16.5" thickBot="1" x14ac:dyDescent="0.3">
      <c r="B65" s="2"/>
      <c r="C65" s="2"/>
      <c r="D65" s="2"/>
      <c r="E65" s="2"/>
      <c r="F65" s="2"/>
      <c r="G65" s="2"/>
      <c r="H65" s="2"/>
      <c r="I65" s="2"/>
      <c r="J65" s="2"/>
      <c r="K65" s="2"/>
      <c r="L65" s="2"/>
      <c r="M65" s="2"/>
      <c r="N65" s="2"/>
    </row>
    <row r="66" spans="2:14" ht="15.75" x14ac:dyDescent="0.25">
      <c r="B66" s="197" t="s">
        <v>209</v>
      </c>
      <c r="C66" s="198"/>
      <c r="D66" s="198"/>
      <c r="E66" s="198"/>
      <c r="F66" s="198"/>
      <c r="G66" s="198"/>
      <c r="H66" s="199"/>
      <c r="I66" s="199"/>
      <c r="J66" s="199"/>
      <c r="K66" s="199"/>
      <c r="L66" s="200"/>
      <c r="M66" s="8"/>
      <c r="N66" s="2"/>
    </row>
    <row r="67" spans="2:14" ht="47.25" x14ac:dyDescent="0.25">
      <c r="B67" s="15" t="s">
        <v>180</v>
      </c>
      <c r="C67" s="14" t="s">
        <v>210</v>
      </c>
      <c r="D67" s="14" t="s">
        <v>211</v>
      </c>
      <c r="E67" s="14" t="s">
        <v>212</v>
      </c>
      <c r="F67" s="14" t="s">
        <v>213</v>
      </c>
      <c r="G67" s="14" t="s">
        <v>214</v>
      </c>
      <c r="H67" s="71" t="s">
        <v>92</v>
      </c>
      <c r="I67" s="71" t="s">
        <v>215</v>
      </c>
      <c r="J67" s="71" t="s">
        <v>94</v>
      </c>
      <c r="K67" s="120" t="s">
        <v>96</v>
      </c>
      <c r="L67" s="16" t="s">
        <v>37</v>
      </c>
      <c r="M67" s="2"/>
      <c r="N67" s="2"/>
    </row>
    <row r="68" spans="2:14" ht="15.75" x14ac:dyDescent="0.25">
      <c r="B68" s="74" t="s">
        <v>10</v>
      </c>
      <c r="C68" s="79">
        <f>E21</f>
        <v>86.1828</v>
      </c>
      <c r="D68" s="79">
        <f>E36</f>
        <v>862.16129999999998</v>
      </c>
      <c r="E68" s="79" t="e">
        <f>#REF!</f>
        <v>#REF!</v>
      </c>
      <c r="F68" s="79">
        <f>E46</f>
        <v>10.5</v>
      </c>
      <c r="G68" s="79" t="e">
        <f>#REF!</f>
        <v>#REF!</v>
      </c>
      <c r="H68" s="86">
        <v>0</v>
      </c>
      <c r="I68" s="86">
        <v>0</v>
      </c>
      <c r="J68" s="86">
        <f>C62</f>
        <v>21.88</v>
      </c>
      <c r="K68" s="86">
        <v>0</v>
      </c>
      <c r="L68" s="80" t="e">
        <f t="shared" ref="L68:L69" si="8">SUM(C68:K68)</f>
        <v>#REF!</v>
      </c>
    </row>
    <row r="69" spans="2:14" ht="15.75" x14ac:dyDescent="0.25">
      <c r="B69" s="74" t="s">
        <v>11</v>
      </c>
      <c r="C69" s="79" t="s">
        <v>216</v>
      </c>
      <c r="D69" s="79">
        <f>E37</f>
        <v>862.16129999999998</v>
      </c>
      <c r="E69" s="79">
        <v>0</v>
      </c>
      <c r="F69" s="79">
        <f>E47</f>
        <v>10.5</v>
      </c>
      <c r="G69" s="79">
        <v>0</v>
      </c>
      <c r="H69" s="86">
        <v>0</v>
      </c>
      <c r="I69" s="86">
        <v>0</v>
      </c>
      <c r="J69" s="86">
        <f>C63</f>
        <v>21.88</v>
      </c>
      <c r="K69" s="86">
        <v>0</v>
      </c>
      <c r="L69" s="80">
        <f t="shared" si="8"/>
        <v>894.54129999999998</v>
      </c>
    </row>
  </sheetData>
  <mergeCells count="19">
    <mergeCell ref="B14:F14"/>
    <mergeCell ref="B19:E19"/>
    <mergeCell ref="B8:F8"/>
    <mergeCell ref="B2:F2"/>
    <mergeCell ref="B3:F3"/>
    <mergeCell ref="B10:F10"/>
    <mergeCell ref="B11:F11"/>
    <mergeCell ref="B12:F12"/>
    <mergeCell ref="B9:F9"/>
    <mergeCell ref="B4:F4"/>
    <mergeCell ref="B54:E54"/>
    <mergeCell ref="B66:L66"/>
    <mergeCell ref="B24:E24"/>
    <mergeCell ref="B29:E29"/>
    <mergeCell ref="B34:E34"/>
    <mergeCell ref="B39:E39"/>
    <mergeCell ref="B44:E44"/>
    <mergeCell ref="B49:E49"/>
    <mergeCell ref="B60:E60"/>
  </mergeCells>
  <pageMargins left="0.51181102362204722" right="0.51181102362204722" top="0.78740157480314965" bottom="0.78740157480314965" header="0.31496062992125984" footer="0.31496062992125984"/>
  <pageSetup paperSize="8" scale="77" fitToHeight="0"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F3"/>
  <sheetViews>
    <sheetView showGridLines="0" zoomScale="120" zoomScaleNormal="120" workbookViewId="0">
      <selection activeCell="A8" sqref="A3:XFD8"/>
    </sheetView>
  </sheetViews>
  <sheetFormatPr defaultColWidth="9.140625" defaultRowHeight="15.75" x14ac:dyDescent="0.25"/>
  <cols>
    <col min="1" max="1" width="9.140625" style="1"/>
    <col min="2" max="2" width="30.140625" style="1" bestFit="1" customWidth="1"/>
    <col min="3" max="3" width="10.7109375" style="1" bestFit="1" customWidth="1"/>
    <col min="4" max="4" width="17.140625" style="1" bestFit="1" customWidth="1"/>
    <col min="5" max="5" width="24" style="1" bestFit="1" customWidth="1"/>
    <col min="6" max="6" width="27" style="1" customWidth="1"/>
    <col min="7" max="16384" width="9.140625" style="1"/>
  </cols>
  <sheetData>
    <row r="1" spans="2:6" ht="16.5" thickBot="1" x14ac:dyDescent="0.3">
      <c r="B1" s="225" t="s">
        <v>217</v>
      </c>
      <c r="C1" s="226"/>
      <c r="D1" s="226"/>
      <c r="E1" s="226"/>
      <c r="F1" s="227"/>
    </row>
    <row r="2" spans="2:6" ht="16.5" thickBot="1" x14ac:dyDescent="0.3">
      <c r="B2" s="105" t="s">
        <v>218</v>
      </c>
      <c r="C2" s="105" t="s">
        <v>219</v>
      </c>
      <c r="D2" s="105" t="s">
        <v>220</v>
      </c>
      <c r="E2" s="105" t="s">
        <v>13</v>
      </c>
      <c r="F2" s="105" t="s">
        <v>221</v>
      </c>
    </row>
    <row r="3" spans="2:6" ht="16.5" thickBot="1" x14ac:dyDescent="0.3">
      <c r="B3" s="106" t="s">
        <v>223</v>
      </c>
      <c r="C3" s="107">
        <v>1</v>
      </c>
      <c r="D3" s="107" t="s">
        <v>222</v>
      </c>
      <c r="E3" s="108">
        <v>2200</v>
      </c>
      <c r="F3" s="108">
        <f>(E3/12)/15</f>
        <v>12.222222222222223</v>
      </c>
    </row>
  </sheetData>
  <mergeCells count="1">
    <mergeCell ref="B1:F1"/>
  </mergeCells>
  <printOptions horizontalCentered="1" verticalCentered="1"/>
  <pageMargins left="0.51181102362204722" right="0.51181102362204722" top="0.78740157480314965" bottom="0.78740157480314965" header="0.31496062992125984" footer="0.31496062992125984"/>
  <pageSetup paperSize="9" fitToHeight="0"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2:I6"/>
  <sheetViews>
    <sheetView zoomScale="120" zoomScaleNormal="120" workbookViewId="0">
      <selection activeCell="B3" sqref="B3:B6"/>
    </sheetView>
  </sheetViews>
  <sheetFormatPr defaultColWidth="9.140625" defaultRowHeight="15.75" x14ac:dyDescent="0.25"/>
  <cols>
    <col min="1" max="1" width="1" style="1" customWidth="1"/>
    <col min="2" max="2" width="24.7109375" style="1" bestFit="1" customWidth="1"/>
    <col min="3" max="3" width="23.42578125" style="1" bestFit="1" customWidth="1"/>
    <col min="4" max="4" width="10.28515625" style="1" bestFit="1" customWidth="1"/>
    <col min="5" max="5" width="8.5703125" style="1" bestFit="1" customWidth="1"/>
    <col min="6" max="6" width="14.7109375" style="1" bestFit="1" customWidth="1"/>
    <col min="7" max="7" width="11.28515625" style="1" bestFit="1" customWidth="1"/>
    <col min="8" max="8" width="9" style="1" bestFit="1" customWidth="1"/>
    <col min="9" max="9" width="81.7109375" style="1" customWidth="1"/>
    <col min="10" max="16384" width="9.140625" style="1"/>
  </cols>
  <sheetData>
    <row r="2" spans="2:9" ht="23.25" thickBot="1" x14ac:dyDescent="0.3">
      <c r="B2" s="121" t="s">
        <v>224</v>
      </c>
      <c r="C2" s="122" t="s">
        <v>225</v>
      </c>
      <c r="D2" s="122" t="s">
        <v>226</v>
      </c>
      <c r="E2" s="122" t="s">
        <v>227</v>
      </c>
      <c r="F2" s="122" t="s">
        <v>193</v>
      </c>
      <c r="G2" s="122" t="s">
        <v>228</v>
      </c>
      <c r="H2" s="122" t="s">
        <v>229</v>
      </c>
      <c r="I2" s="123" t="s">
        <v>230</v>
      </c>
    </row>
    <row r="3" spans="2:9" ht="112.5" customHeight="1" x14ac:dyDescent="0.25">
      <c r="B3" s="228" t="s">
        <v>234</v>
      </c>
      <c r="C3" s="124" t="s">
        <v>88</v>
      </c>
      <c r="D3" s="125">
        <v>870.87</v>
      </c>
      <c r="E3" s="125">
        <v>870.87</v>
      </c>
      <c r="F3" s="125">
        <f>E3*1%</f>
        <v>8.7087000000000003</v>
      </c>
      <c r="G3" s="125">
        <f>E3-F3</f>
        <v>862.16129999999998</v>
      </c>
      <c r="H3" s="124" t="s">
        <v>231</v>
      </c>
      <c r="I3" s="126" t="s">
        <v>235</v>
      </c>
    </row>
    <row r="4" spans="2:9" ht="57.75" customHeight="1" x14ac:dyDescent="0.25">
      <c r="B4" s="229"/>
      <c r="C4" s="127" t="s">
        <v>87</v>
      </c>
      <c r="D4" s="128">
        <v>4.8499999999999996</v>
      </c>
      <c r="E4" s="128">
        <f>D4*2*21</f>
        <v>203.7</v>
      </c>
      <c r="F4" s="129" t="s">
        <v>232</v>
      </c>
      <c r="G4" s="129" t="s">
        <v>233</v>
      </c>
      <c r="H4" s="127" t="s">
        <v>231</v>
      </c>
      <c r="I4" s="130" t="s">
        <v>236</v>
      </c>
    </row>
    <row r="5" spans="2:9" ht="124.5" x14ac:dyDescent="0.25">
      <c r="B5" s="229"/>
      <c r="C5" s="127" t="s">
        <v>90</v>
      </c>
      <c r="D5" s="128">
        <v>12</v>
      </c>
      <c r="E5" s="128">
        <v>12</v>
      </c>
      <c r="F5" s="128">
        <v>1.5</v>
      </c>
      <c r="G5" s="128">
        <f>E5-F5</f>
        <v>10.5</v>
      </c>
      <c r="H5" s="127" t="s">
        <v>231</v>
      </c>
      <c r="I5" s="130" t="s">
        <v>237</v>
      </c>
    </row>
    <row r="6" spans="2:9" ht="136.5" thickBot="1" x14ac:dyDescent="0.3">
      <c r="B6" s="230"/>
      <c r="C6" s="132" t="s">
        <v>238</v>
      </c>
      <c r="D6" s="131">
        <v>21.88</v>
      </c>
      <c r="E6" s="131">
        <v>21.88</v>
      </c>
      <c r="F6" s="131">
        <v>0</v>
      </c>
      <c r="G6" s="131">
        <f>E6-F6</f>
        <v>21.88</v>
      </c>
      <c r="H6" s="132" t="s">
        <v>231</v>
      </c>
      <c r="I6" s="133" t="s">
        <v>239</v>
      </c>
    </row>
  </sheetData>
  <mergeCells count="1">
    <mergeCell ref="B3:B6"/>
  </mergeCells>
  <pageMargins left="0.511811024" right="0.511811024" top="0.78740157499999996" bottom="0.78740157499999996" header="0.31496062000000002" footer="0.31496062000000002"/>
  <pageSetup paperSize="9" scale="73"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121067f-0df7-47e6-9e6b-22793018fdc9" xsi:nil="true"/>
    <lcf76f155ced4ddcb4097134ff3c332f xmlns="cb1d3528-461a-485d-b803-59c1214c4139">
      <Terms xmlns="http://schemas.microsoft.com/office/infopath/2007/PartnerControls"/>
    </lcf76f155ced4ddcb4097134ff3c332f>
    <_dlc_DocId xmlns="0121067f-0df7-47e6-9e6b-22793018fdc9">KNXVKDHDXVXT-1999939714-8363</_dlc_DocId>
    <_dlc_DocIdUrl xmlns="0121067f-0df7-47e6-9e6b-22793018fdc9">
      <Url>https://saudegov.sharepoint.com/sites/CGMAP-DIPLI/_layouts/15/DocIdRedir.aspx?ID=KNXVKDHDXVXT-1999939714-8363</Url>
      <Description>KNXVKDHDXVXT-1999939714-8363</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o" ma:contentTypeID="0x010100FE529B0159BAF141BAA7185E7AFF6658" ma:contentTypeVersion="14" ma:contentTypeDescription="Crie um novo documento." ma:contentTypeScope="" ma:versionID="6a67afa99608e24bfde05ee3df7225f4">
  <xsd:schema xmlns:xsd="http://www.w3.org/2001/XMLSchema" xmlns:xs="http://www.w3.org/2001/XMLSchema" xmlns:p="http://schemas.microsoft.com/office/2006/metadata/properties" xmlns:ns2="0121067f-0df7-47e6-9e6b-22793018fdc9" xmlns:ns3="cb1d3528-461a-485d-b803-59c1214c4139" targetNamespace="http://schemas.microsoft.com/office/2006/metadata/properties" ma:root="true" ma:fieldsID="5a77248294355bb65fe888205bd7c1fa" ns2:_="" ns3:_="">
    <xsd:import namespace="0121067f-0df7-47e6-9e6b-22793018fdc9"/>
    <xsd:import namespace="cb1d3528-461a-485d-b803-59c1214c4139"/>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ObjectDetectorVersions" minOccurs="0"/>
                <xsd:element ref="ns3:MediaLengthInSeconds" minOccurs="0"/>
                <xsd:element ref="ns3:MediaServiceDateTaken"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2:SharedWithUsers" minOccurs="0"/>
                <xsd:element ref="ns2:SharedWithDetail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21067f-0df7-47e6-9e6b-22793018fdc9" elementFormDefault="qualified">
    <xsd:import namespace="http://schemas.microsoft.com/office/2006/documentManagement/types"/>
    <xsd:import namespace="http://schemas.microsoft.com/office/infopath/2007/PartnerControls"/>
    <xsd:element name="_dlc_DocId" ma:index="8" nillable="true" ma:displayName="Valor da ID do Documento" ma:description="O valor da ID do documento atribuída a este item." ma:indexed="true" ma:internalName="_dlc_DocId" ma:readOnly="true">
      <xsd:simpleType>
        <xsd:restriction base="dms:Text"/>
      </xsd:simpleType>
    </xsd:element>
    <xsd:element name="_dlc_DocIdUrl" ma:index="9" nillable="true" ma:displayName="ID do Documento" ma:description="Link permanente par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8" nillable="true" ma:displayName="Taxonomy Catch All Column" ma:hidden="true" ma:list="{ded1a787-abcc-4425-a096-008c3e49741d}" ma:internalName="TaxCatchAll" ma:showField="CatchAllData" ma:web="0121067f-0df7-47e6-9e6b-22793018fdc9">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Detalhes de Compartilhado Com"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b1d3528-461a-485d-b803-59c1214c4139"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Marcações de imagem" ma:readOnly="false" ma:fieldId="{5cf76f15-5ced-4ddc-b409-7134ff3c332f}" ma:taxonomyMulti="true" ma:sspId="08562b07-c12b-440e-8652-dcaac954a86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63A73F6-6B1D-4F5F-AFBD-A133CE8C473E}">
  <ds:schemaRefs>
    <ds:schemaRef ds:uri="http://schemas.microsoft.com/office/2006/metadata/properties"/>
    <ds:schemaRef ds:uri="http://schemas.microsoft.com/office/infopath/2007/PartnerControls"/>
    <ds:schemaRef ds:uri="0121067f-0df7-47e6-9e6b-22793018fdc9"/>
    <ds:schemaRef ds:uri="cb1d3528-461a-485d-b803-59c1214c4139"/>
  </ds:schemaRefs>
</ds:datastoreItem>
</file>

<file path=customXml/itemProps2.xml><?xml version="1.0" encoding="utf-8"?>
<ds:datastoreItem xmlns:ds="http://schemas.openxmlformats.org/officeDocument/2006/customXml" ds:itemID="{05B544E6-6DF6-408E-A04B-6CF603DE1068}">
  <ds:schemaRefs>
    <ds:schemaRef ds:uri="http://schemas.microsoft.com/sharepoint/v3/contenttype/forms"/>
  </ds:schemaRefs>
</ds:datastoreItem>
</file>

<file path=customXml/itemProps3.xml><?xml version="1.0" encoding="utf-8"?>
<ds:datastoreItem xmlns:ds="http://schemas.openxmlformats.org/officeDocument/2006/customXml" ds:itemID="{6D3E8A59-94BF-4BA0-893D-58AF6CCB24D4}">
  <ds:schemaRefs>
    <ds:schemaRef ds:uri="http://schemas.microsoft.com/sharepoint/events"/>
  </ds:schemaRefs>
</ds:datastoreItem>
</file>

<file path=customXml/itemProps4.xml><?xml version="1.0" encoding="utf-8"?>
<ds:datastoreItem xmlns:ds="http://schemas.openxmlformats.org/officeDocument/2006/customXml" ds:itemID="{230A22BE-D062-4E2A-AF55-9527D8BA02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21067f-0df7-47e6-9e6b-22793018fdc9"/>
    <ds:schemaRef ds:uri="cb1d3528-461a-485d-b803-59c1214c41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5</vt:i4>
      </vt:variant>
      <vt:variant>
        <vt:lpstr>Intervalos Nomeados</vt:lpstr>
      </vt:variant>
      <vt:variant>
        <vt:i4>1</vt:i4>
      </vt:variant>
    </vt:vector>
  </HeadingPairs>
  <TitlesOfParts>
    <vt:vector size="6" baseType="lpstr">
      <vt:lpstr>VALOR ESTIMADO</vt:lpstr>
      <vt:lpstr>POSTOS</vt:lpstr>
      <vt:lpstr>CÁLCULO BENEFÍCIOS</vt:lpstr>
      <vt:lpstr>RELÓGIO DE PONTO</vt:lpstr>
      <vt:lpstr>BENEFÍCIOS ANÁLISE</vt:lpstr>
      <vt:lpstr>'VALOR ESTIMADO'!Area_de_impressao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Daniel Caetano Bento</dc:creator>
  <cp:keywords/>
  <dc:description/>
  <cp:lastModifiedBy>Ducilene Silva Oliveira Andrade</cp:lastModifiedBy>
  <cp:revision/>
  <dcterms:created xsi:type="dcterms:W3CDTF">2020-08-26T11:15:16Z</dcterms:created>
  <dcterms:modified xsi:type="dcterms:W3CDTF">2025-10-17T17:45:27Z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0x010100FE529B0159BAF141BAA7185E7AFF6658</vt:lpwstr>
  </property>
  <property fmtid="{D5CDD505-2E9C-101B-9397-08002B2CF9AE}" pid="3" name="_dlc_DocIdItemGuid">
    <vt:lpwstr>0882e6ed-b042-4323-a845-bca965e47f5f</vt:lpwstr>
  </property>
</Properties>
</file>